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tables/table2.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https://stateofalaska.sharepoint.com/sites/DOA/DOF/Internal/Source/"/>
    </mc:Choice>
  </mc:AlternateContent>
  <xr:revisionPtr revIDLastSave="0" documentId="8_{7C13D6BB-67F8-42E1-8B83-54329BC0C07C}" xr6:coauthVersionLast="47" xr6:coauthVersionMax="47" xr10:uidLastSave="{00000000-0000-0000-0000-000000000000}"/>
  <bookViews>
    <workbookView xWindow="5136" yWindow="5508" windowWidth="34116" windowHeight="18684" tabRatio="917" xr2:uid="{00000000-000D-0000-FFFF-FFFF00000000}"/>
  </bookViews>
  <sheets>
    <sheet name="Help" sheetId="12" r:id="rId1"/>
    <sheet name="Revision Log" sheetId="18" r:id="rId2"/>
    <sheet name="Traveler Information" sheetId="17" r:id="rId3"/>
    <sheet name="Travel Request" sheetId="8" r:id="rId4"/>
    <sheet name="TA with Exp Report" sheetId="6" r:id="rId5"/>
    <sheet name="Continuation" sheetId="7" r:id="rId6"/>
    <sheet name="Continuation (2)" sheetId="13" r:id="rId7"/>
    <sheet name="Continuation (3)" sheetId="14" r:id="rId8"/>
    <sheet name="Continuation (4)" sheetId="15" r:id="rId9"/>
    <sheet name="Continuation (5)" sheetId="16" r:id="rId10"/>
    <sheet name="Instructions for TR" sheetId="11" r:id="rId11"/>
    <sheet name="Instructions for TA" sheetId="3" r:id="rId12"/>
    <sheet name="trRanges" sheetId="9" state="veryHidden" r:id="rId13"/>
    <sheet name="Ranges" sheetId="5" state="veryHidden" r:id="rId14"/>
  </sheets>
  <definedNames>
    <definedName name="_xlnm._FilterDatabase" localSheetId="11" hidden="1">'Instructions for TA'!$B$4:$D$4</definedName>
    <definedName name="_xlnm._FilterDatabase" localSheetId="12" hidden="1">trRanges!$Q$1:$U$132</definedName>
    <definedName name="ACTUAL" localSheetId="4">'TA with Exp Report'!$AD$47</definedName>
    <definedName name="ActualsSelection">'TA with Exp Report'!$AC$14</definedName>
    <definedName name="ap_cont">Continuation!$R$50</definedName>
    <definedName name="ap_cont2">'Continuation (2)'!$R$50</definedName>
    <definedName name="ap_cont3">'Continuation (3)'!$R$50</definedName>
    <definedName name="ap_cont4">'Continuation (4)'!$R$50</definedName>
    <definedName name="ap_cont5">'Continuation (5)'!$R$50</definedName>
    <definedName name="appr">Ranges!$A$62</definedName>
    <definedName name="Arraign">Ranges!$A$57:$A$58</definedName>
    <definedName name="auth_airfare">'TA with Exp Report'!$AA$22</definedName>
    <definedName name="CARDTYP">'Travel Request'!$K$21</definedName>
    <definedName name="DepartDate">'TA with Exp Report'!$O$24</definedName>
    <definedName name="dept">trRanges!$D$3:$D$20</definedName>
    <definedName name="dept_lookup">trRanges!$C$3:$E$19</definedName>
    <definedName name="dept_lookup2">trRanges!$D$3:$E$22</definedName>
    <definedName name="dept_opt">'TA with Exp Report'!$AB$11</definedName>
    <definedName name="DeptColumn">trRanges!$R$1:$R$192</definedName>
    <definedName name="DeptStart">trRanges!$R$1</definedName>
    <definedName name="dest_typ">'TA with Exp Report'!$B$3</definedName>
    <definedName name="Destination">'TA with Exp Report'!$S$24</definedName>
    <definedName name="div">'TA with Exp Report'!$AE$11</definedName>
    <definedName name="div_appr">'TA with Exp Report'!$E$28</definedName>
    <definedName name="dot_work">'TA with Exp Report'!$X$13,'TA with Exp Report'!$AC$13</definedName>
    <definedName name="dps_prisioner">'TA with Exp Report'!$18:$20</definedName>
    <definedName name="duty">'TA with Exp Report'!$Q$13</definedName>
    <definedName name="empl_num">'TA with Exp Report'!$T$8</definedName>
    <definedName name="ERDate1">'TA with Exp Report'!$B$33</definedName>
    <definedName name="est" localSheetId="4">'TA with Exp Report'!$B$22</definedName>
    <definedName name="ExecTrav">'TA with Exp Report'!$E$17</definedName>
    <definedName name="ExecTravSection">'TA with Exp Report'!$17:$17</definedName>
    <definedName name="fac">Ranges!$A$27:$A$30</definedName>
    <definedName name="from">'TA with Exp Report'!$E$24</definedName>
    <definedName name="LAST_4">'Travel Request'!$O$21</definedName>
    <definedName name="lodg_cont">Continuation!$X$24</definedName>
    <definedName name="lodg_cont2">'Continuation (2)'!$X$24</definedName>
    <definedName name="lodg_cont3">'Continuation (3)'!$X$24</definedName>
    <definedName name="lodg_cont4">'Continuation (4)'!$X$24</definedName>
    <definedName name="lodg_cont5">'Continuation (5)'!$X$24</definedName>
    <definedName name="meals">Ranges!$A$65:$A$71</definedName>
    <definedName name="mie_cont">Continuation!$AA$24</definedName>
    <definedName name="mie_cont2">'Continuation (2)'!$AA$24</definedName>
    <definedName name="mie_cont3">'Continuation (3)'!$AA$24</definedName>
    <definedName name="mie_cont4">'Continuation (4)'!$AA$24</definedName>
    <definedName name="mie_cont5">'Continuation (5)'!$AA$24</definedName>
    <definedName name="mileagedate1">'TA with Exp Report'!$AT$14</definedName>
    <definedName name="mileagedate2">'TA with Exp Report'!$AT$15</definedName>
    <definedName name="mileagerate">Ranges!$A$74:$A$75</definedName>
    <definedName name="mileagerate1">'TA with Exp Report'!$AU$14</definedName>
    <definedName name="mileagerate2">'TA with Exp Report'!$AU$15</definedName>
    <definedName name="other_cont">Continuation!$AD$24</definedName>
    <definedName name="other_cont2">'Continuation (2)'!$AD$24</definedName>
    <definedName name="other_cont3">'Continuation (3)'!$AD$24</definedName>
    <definedName name="other_cont4">'Continuation (4)'!$AD$24</definedName>
    <definedName name="other_cont5">'Continuation (5)'!$AD$24</definedName>
    <definedName name="PER_DIEM">Ranges!$E$33:$E$34</definedName>
    <definedName name="pers_trvl">'TA with Exp Report'!$S$22:$AF$22</definedName>
    <definedName name="pers_trvl_beg">'TA with Exp Report'!$S$22</definedName>
    <definedName name="pers_trvl_end">'TA with Exp Report'!$W$22</definedName>
    <definedName name="pers_trvl_ind">'TA with Exp Report'!$Q$21</definedName>
    <definedName name="_xlnm.Print_Area" localSheetId="5">Continuation!$A$1:$AG$50</definedName>
    <definedName name="_xlnm.Print_Area" localSheetId="6">'Continuation (2)'!$A$1:$AE$50</definedName>
    <definedName name="_xlnm.Print_Area" localSheetId="7">'Continuation (3)'!$A$1:$AF$50</definedName>
    <definedName name="_xlnm.Print_Area" localSheetId="8">'Continuation (4)'!$A$1:$AE$50</definedName>
    <definedName name="_xlnm.Print_Area" localSheetId="9">'Continuation (5)'!$A$1:$AE$50</definedName>
    <definedName name="_xlnm.Print_Area" localSheetId="4">'TA with Exp Report'!$B$7:$AF$66</definedName>
    <definedName name="_xlnm.Print_Area" localSheetId="3">'Travel Request'!$B$3:$AE$149</definedName>
    <definedName name="_xlnm.Print_Titles" localSheetId="2">'Traveler Information'!$1:$6</definedName>
    <definedName name="Prisoner">'TA with Exp Report'!$B$5</definedName>
    <definedName name="prisoner_detail">'TA with Exp Report'!$I$19,'TA with Exp Report'!$X$19,'TA with Exp Report'!$AE$19,'TA with Exp Report'!$G$20</definedName>
    <definedName name="Purpose">'TA with Exp Report'!$E$16</definedName>
    <definedName name="REF">Ranges!$D$4:$D$13</definedName>
    <definedName name="REF_AC">Ranges!$D$4:$H$13</definedName>
    <definedName name="res_addr">'TA with Exp Report'!$14:$15</definedName>
    <definedName name="res_addr_detail">'TA with Exp Report'!$B$15</definedName>
    <definedName name="ReturnDate">'TA with Exp Report'!$AC$24</definedName>
    <definedName name="section">'TA with Exp Report'!$B$13</definedName>
    <definedName name="Select_BU">Ranges!$A$2:$A$24</definedName>
    <definedName name="signature" localSheetId="4">'TA with Exp Report'!$H$44:$N$47</definedName>
    <definedName name="surf_cont">Continuation!$T$24</definedName>
    <definedName name="surf_cont2">'Continuation (2)'!$T$24</definedName>
    <definedName name="surf_cont3">'Continuation (3)'!$T$24</definedName>
    <definedName name="surf_cont4">'Continuation (4)'!$T$24</definedName>
    <definedName name="surf_cont5">'Continuation (5)'!$T$24</definedName>
    <definedName name="ta_num">'TA with Exp Report'!$W$8</definedName>
    <definedName name="taFinCoding">'TA with Exp Report'!$E$25</definedName>
    <definedName name="taFinCoding1">'TA with Exp Report'!$25:$25</definedName>
    <definedName name="TAPO">'TA with Exp Report'!$AB$8</definedName>
    <definedName name="tr3rdParty">'Travel Request'!$H$27</definedName>
    <definedName name="tr3rdPartyInfo">'Travel Request'!$O$27</definedName>
    <definedName name="trAcctElem">trRanges!$H$3:$H$25</definedName>
    <definedName name="trActuals">'Travel Request'!$H$26</definedName>
    <definedName name="trActualsInfo">'Travel Request'!$O$26</definedName>
    <definedName name="trAddress">'Traveler Information'!$K$4</definedName>
    <definedName name="trAdvanceInfo">'Travel Request'!$B$82:$AE$85</definedName>
    <definedName name="trAir">'Travel Request'!$B$86</definedName>
    <definedName name="trAir1">'Travel Request'!$B$88</definedName>
    <definedName name="trAirDetails">'Travel Request'!$B$88:$AE$97</definedName>
    <definedName name="trAirDiv">'Travel Request'!$87:$97</definedName>
    <definedName name="trAirInfo">'Travel Request'!$B$88:$AE$97</definedName>
    <definedName name="trAMHS">'Travel Request'!$B$141</definedName>
    <definedName name="trAMHSDiv">'Travel Request'!$142:$147</definedName>
    <definedName name="trav_adv" localSheetId="4">'TA with Exp Report'!$AA$44:$AF$44</definedName>
    <definedName name="trav_adv_opt">'TA with Exp Report'!$AI$6</definedName>
    <definedName name="trav_adv_selection">'TA with Exp Report'!$AC$15</definedName>
    <definedName name="trav_name">'TA with Exp Report'!$B$11</definedName>
    <definedName name="trav_title">'TA with Exp Report'!$P$11</definedName>
    <definedName name="trav_typ">'TA with Exp Report'!$B$2</definedName>
    <definedName name="trAWD">trRanges!$A$9:$A$10</definedName>
    <definedName name="trBU">'Traveler Information'!$G$4</definedName>
    <definedName name="trCar">'Travel Request'!$B$114</definedName>
    <definedName name="trCar1">'Travel Request'!$B$119</definedName>
    <definedName name="trCarDetails">'Travel Request'!$B$115:$AE$128</definedName>
    <definedName name="trCarDiv">'Travel Request'!$115:$128</definedName>
    <definedName name="trCarInfo">'Travel Request'!$B$115:$AE$128</definedName>
    <definedName name="trCodeSplit1">'Travel Request'!$AG$151</definedName>
    <definedName name="trCodeSplit10">'Travel Request'!$AG$160</definedName>
    <definedName name="trCodeSplit2">'Travel Request'!$AG$152</definedName>
    <definedName name="trCodeSplit3">'Travel Request'!$AG$153</definedName>
    <definedName name="trCodeSplit4">'Travel Request'!$AG$154</definedName>
    <definedName name="trCodeSplit5">'Travel Request'!$AG$155</definedName>
    <definedName name="trCodeSplit6">'Travel Request'!$AG$156</definedName>
    <definedName name="trCodeSplit7">'Travel Request'!$AG$157</definedName>
    <definedName name="trCodeSplit8">'Travel Request'!$AG$158</definedName>
    <definedName name="trCodeSplit9">'Travel Request'!$AG$159</definedName>
    <definedName name="trCoding">'Travel Request'!$AE$29</definedName>
    <definedName name="trConf">'Travel Request'!$B$77</definedName>
    <definedName name="trConfComments" localSheetId="12">'Travel Request'!$E$81</definedName>
    <definedName name="trConfComments">'Travel Request'!$E$81</definedName>
    <definedName name="trConfDetails">'Travel Request'!$B$79:$AE$79,'Travel Request'!$B$81,'Travel Request'!$E$81</definedName>
    <definedName name="trConfDiv">'Travel Request'!$78:$81</definedName>
    <definedName name="trConfName">'Travel Request'!$B$79</definedName>
    <definedName name="trConfValues">'Travel Request'!$B$79,'Travel Request'!$Q$79,'Travel Request'!$AA$79,'Travel Request'!$B$81,'Travel Request'!$E$81</definedName>
    <definedName name="trDept">'Traveler Information'!$A$2</definedName>
    <definedName name="trDeptList">trRanges!$C$3:$C$20</definedName>
    <definedName name="trDivision">'Traveler Information'!$B$4</definedName>
    <definedName name="trDutyStation">'Traveler Information'!$H$4</definedName>
    <definedName name="trEmplNum">'Traveler Information'!$D$4</definedName>
    <definedName name="trEstCost">'Travel Request'!$B$21</definedName>
    <definedName name="trExecTrav">'Travel Request'!$T$21</definedName>
    <definedName name="trExecTravelTF">'Travel Request'!$AR$23</definedName>
    <definedName name="trExecTravPurp">trRanges!$K$3:$K$10</definedName>
    <definedName name="trExecTravType">'Travel Request'!$22:$23</definedName>
    <definedName name="trFin1">'Travel Request'!$B$29:$AE$32</definedName>
    <definedName name="trFin10">'Travel Request'!$65:$68</definedName>
    <definedName name="trFin2">'Travel Request'!$33:$36</definedName>
    <definedName name="trFin3">'Travel Request'!$37:$40</definedName>
    <definedName name="trFin4">'Travel Request'!$41:$44</definedName>
    <definedName name="trFin5">'Travel Request'!$45:$48</definedName>
    <definedName name="trFin6">'Travel Request'!$49:$52</definedName>
    <definedName name="trFin7">'Travel Request'!$53:$56</definedName>
    <definedName name="trFin8">'Travel Request'!$57:$60</definedName>
    <definedName name="trFin9">'Travel Request'!$61:$64</definedName>
    <definedName name="trFinAmt1">'Travel Request'!$B$31</definedName>
    <definedName name="trFinAmt10">'Travel Request'!$B$67</definedName>
    <definedName name="trFinAmt2">'Travel Request'!$B$35</definedName>
    <definedName name="trFinAmt3">'Travel Request'!$B$39</definedName>
    <definedName name="trFinAmt4">'Travel Request'!$B$43</definedName>
    <definedName name="trFinAmt5">'Travel Request'!$B$47</definedName>
    <definedName name="trFinAmt6">'Travel Request'!$B$51</definedName>
    <definedName name="trFinAmt7">'Travel Request'!$B$55</definedName>
    <definedName name="trFinAmt8">'Travel Request'!$B$59</definedName>
    <definedName name="trFinAmt9">'Travel Request'!$B$63</definedName>
    <definedName name="trFinAppr1">'Travel Request'!$AA$30</definedName>
    <definedName name="trFinAppr10">'Travel Request'!$AA$66</definedName>
    <definedName name="trFinAppr2">'Travel Request'!$AA$34</definedName>
    <definedName name="trFinAppr3">'Travel Request'!$AA$38</definedName>
    <definedName name="trFinAppr4">'Travel Request'!$AA$42</definedName>
    <definedName name="trFinAppr5">'Travel Request'!$AA$46</definedName>
    <definedName name="trFinAppr6">'Travel Request'!$AA$50</definedName>
    <definedName name="trFinAppr7">'Travel Request'!$AA$54</definedName>
    <definedName name="trFinAppr8">'Travel Request'!$AA$58</definedName>
    <definedName name="trFinAppr9">'Travel Request'!$AA$62</definedName>
    <definedName name="trFinDept1">'Travel Request'!$U$30</definedName>
    <definedName name="trFinDept10">'Travel Request'!$U$66</definedName>
    <definedName name="trFinDept2">'Travel Request'!$U$34</definedName>
    <definedName name="trFinDept3">'Travel Request'!$U$38</definedName>
    <definedName name="trFinDept4">'Travel Request'!$U$42</definedName>
    <definedName name="trFinDept5">'Travel Request'!$U$46</definedName>
    <definedName name="trFinDept6">'Travel Request'!$U$50</definedName>
    <definedName name="trFinDept7">'Travel Request'!$U$54</definedName>
    <definedName name="trFinDept8">'Travel Request'!$U$58</definedName>
    <definedName name="trFinDept9">'Travel Request'!$U$62</definedName>
    <definedName name="trFinFunc1">'Travel Request'!$G$31</definedName>
    <definedName name="trFinFunc10">'Travel Request'!$G$67</definedName>
    <definedName name="trFinFunc2">'Travel Request'!$G$35</definedName>
    <definedName name="trFinFunc3">'Travel Request'!$G$39</definedName>
    <definedName name="trFinFunc4">'Travel Request'!$G$43</definedName>
    <definedName name="trFinFunc5">'Travel Request'!$G$47</definedName>
    <definedName name="trFinFunc6">'Travel Request'!$G$51</definedName>
    <definedName name="trFinFunc7">'Travel Request'!$G$55</definedName>
    <definedName name="trFinFunc8">'Travel Request'!$G$59</definedName>
    <definedName name="trFinFunc9">'Travel Request'!$G$63</definedName>
    <definedName name="trFinFund1">'Travel Request'!$N$30</definedName>
    <definedName name="trFinFund10">'Travel Request'!$N$66</definedName>
    <definedName name="trFinFund2">'Travel Request'!$N$34</definedName>
    <definedName name="trFinFund3">'Travel Request'!$N$38</definedName>
    <definedName name="trFinFund4">'Travel Request'!$N$42</definedName>
    <definedName name="trFinFund5">'Travel Request'!$N$46</definedName>
    <definedName name="trFinFund6">'Travel Request'!$N$50</definedName>
    <definedName name="trFinFund7">'Travel Request'!$N$54</definedName>
    <definedName name="trFinFund8">'Travel Request'!$N$58</definedName>
    <definedName name="trFinFund9">'Travel Request'!$N$62</definedName>
    <definedName name="trFinOtherA1">'Travel Request'!$AA$31</definedName>
    <definedName name="trFinOtherA10">'Travel Request'!$AA$67</definedName>
    <definedName name="trFinOtherA2">'Travel Request'!$AA$35</definedName>
    <definedName name="trFinOtherA3">'Travel Request'!$AA$39</definedName>
    <definedName name="trFinOtherA4">'Travel Request'!$AA$43</definedName>
    <definedName name="trFinOtherA5">'Travel Request'!$AA$47</definedName>
    <definedName name="trFinOtherA6">'Travel Request'!$AA$51</definedName>
    <definedName name="trFinOtherA7">'Travel Request'!$AA$55</definedName>
    <definedName name="trFinOtherA8">'Travel Request'!$AA$59</definedName>
    <definedName name="trFinOtherA9">'Travel Request'!$AA$63</definedName>
    <definedName name="trFinOtherB1">'Travel Request'!$G$32</definedName>
    <definedName name="trFinOtherB10">'Travel Request'!$G$68</definedName>
    <definedName name="trFinOtherB2">'Travel Request'!$G$36</definedName>
    <definedName name="trFinOtherB3">'Travel Request'!$G$40</definedName>
    <definedName name="trFinOtherB4">'Travel Request'!$G$44</definedName>
    <definedName name="trFinOtherB5">'Travel Request'!$G$48</definedName>
    <definedName name="trFinOtherB6">'Travel Request'!$G$52</definedName>
    <definedName name="trFinOtherB7">'Travel Request'!$G$56</definedName>
    <definedName name="trFinOtherB8">'Travel Request'!$G$60</definedName>
    <definedName name="trFinOtherB9">'Travel Request'!$G$64</definedName>
    <definedName name="trFinOtherC1">'Travel Request'!$N$32</definedName>
    <definedName name="trFinOtherC10">'Travel Request'!$N$68</definedName>
    <definedName name="trFinOtherC2">'Travel Request'!$N$36</definedName>
    <definedName name="trFinOtherC3">'Travel Request'!$N$40</definedName>
    <definedName name="trFinOtherC4">'Travel Request'!$N$44</definedName>
    <definedName name="trFinOtherC5">'Travel Request'!$N$48</definedName>
    <definedName name="trFinOtherC6">'Travel Request'!$N$52</definedName>
    <definedName name="trFinOtherC7">'Travel Request'!$N$56</definedName>
    <definedName name="trFinOtherC8">'Travel Request'!$N$60</definedName>
    <definedName name="trFinOtherC9">'Travel Request'!$N$64</definedName>
    <definedName name="trFinOtherD1">'Travel Request'!$U$32</definedName>
    <definedName name="trFinOtherD10">'Travel Request'!$U$68</definedName>
    <definedName name="trFinOtherD2">'Travel Request'!$U$36</definedName>
    <definedName name="trFinOtherD3">'Travel Request'!$U$40</definedName>
    <definedName name="trFinOtherD4">'Travel Request'!$U$44</definedName>
    <definedName name="trFinOtherD5">'Travel Request'!$U$48</definedName>
    <definedName name="trFinOtherD6">'Travel Request'!$U$52</definedName>
    <definedName name="trFinOtherD7">'Travel Request'!$U$56</definedName>
    <definedName name="trFinOtherD8">'Travel Request'!$U$60</definedName>
    <definedName name="trFinOtherD9">'Travel Request'!$U$64</definedName>
    <definedName name="trFinOtherE1">'Travel Request'!$AA$32</definedName>
    <definedName name="trFinOtherE10">'Travel Request'!$AA$68</definedName>
    <definedName name="trFinOtherE2">'Travel Request'!$AA$36</definedName>
    <definedName name="trFinOtherE3">'Travel Request'!$AA$40</definedName>
    <definedName name="trFinOtherE4">'Travel Request'!$AA$44</definedName>
    <definedName name="trFinOtherE5">'Travel Request'!$AA$48</definedName>
    <definedName name="trFinOtherE6">'Travel Request'!$AA$52</definedName>
    <definedName name="trFinOtherE7">'Travel Request'!$AA$56</definedName>
    <definedName name="trFinOtherE8">'Travel Request'!$AA$60</definedName>
    <definedName name="trFinOtherE9">'Travel Request'!$AA$64</definedName>
    <definedName name="trFinPercent1">'Travel Request'!$B$32</definedName>
    <definedName name="trFinPercent10">'Travel Request'!$B$68</definedName>
    <definedName name="trFinPercent2">'Travel Request'!$B$36</definedName>
    <definedName name="trFinPercent3">'Travel Request'!$B$40</definedName>
    <definedName name="trFinPercent4">'Travel Request'!$B$44</definedName>
    <definedName name="trFinPercent5">'Travel Request'!$B$48</definedName>
    <definedName name="trFinPercent6">'Travel Request'!$B$52</definedName>
    <definedName name="trFinPercent7">'Travel Request'!$B$56</definedName>
    <definedName name="trFinPercent8">'Travel Request'!$B$60</definedName>
    <definedName name="trFinPercent9">'Travel Request'!$B$64</definedName>
    <definedName name="trFinPhase1">'Travel Request'!$U$31</definedName>
    <definedName name="trFinPhase10">'Travel Request'!$U$67</definedName>
    <definedName name="trFinPhase2">'Travel Request'!$U$35</definedName>
    <definedName name="trFinPhase3">'Travel Request'!$U$39</definedName>
    <definedName name="trFinPhase4">'Travel Request'!$U$43</definedName>
    <definedName name="trFinPhase5">'Travel Request'!$U$47</definedName>
    <definedName name="trFinPhase6">'Travel Request'!$U$51</definedName>
    <definedName name="trFinPhase7">'Travel Request'!$U$55</definedName>
    <definedName name="trFinPhase8">'Travel Request'!$U$59</definedName>
    <definedName name="trFinPhase9">'Travel Request'!$U$63</definedName>
    <definedName name="trFinProg1">'Travel Request'!$N$31</definedName>
    <definedName name="trFinProg10">'Travel Request'!$N$67</definedName>
    <definedName name="trFinProg2">'Travel Request'!$N$35</definedName>
    <definedName name="trFinProg3">'Travel Request'!$N$39</definedName>
    <definedName name="trFinProg4">'Travel Request'!$N$43</definedName>
    <definedName name="trFinProg5">'Travel Request'!$N$47</definedName>
    <definedName name="trFinProg6">'Travel Request'!$N$51</definedName>
    <definedName name="trFinProg7">'Travel Request'!$N$55</definedName>
    <definedName name="trFinProg8">'Travel Request'!$N$59</definedName>
    <definedName name="trFinProg9">'Travel Request'!$N$63</definedName>
    <definedName name="trFinTempl1">'Travel Request'!$G$30</definedName>
    <definedName name="trFinTempl10">'Travel Request'!$G$66</definedName>
    <definedName name="trFinTempl2">'Travel Request'!$G$34</definedName>
    <definedName name="trFinTempl3">'Travel Request'!$G$38</definedName>
    <definedName name="trFinTempl4">'Travel Request'!$G$42</definedName>
    <definedName name="trFinTempl5">'Travel Request'!$G$46</definedName>
    <definedName name="trFinTempl6">'Travel Request'!$G$50</definedName>
    <definedName name="trFinTempl7">'Travel Request'!$G$54</definedName>
    <definedName name="trFinTempl8">'Travel Request'!$G$58</definedName>
    <definedName name="trFinTempl9">'Travel Request'!$G$62</definedName>
    <definedName name="trFinUnit1">'Travel Request'!$U$30</definedName>
    <definedName name="trFinUnit10">'Travel Request'!$U$66</definedName>
    <definedName name="trFinUnit2">'Travel Request'!$U$34</definedName>
    <definedName name="trFinUnit3">'Travel Request'!$U$38</definedName>
    <definedName name="trFinUnit4">'Travel Request'!$U$42</definedName>
    <definedName name="trFinUnit5">'Travel Request'!$U$46</definedName>
    <definedName name="trFinUnit6">'Travel Request'!$U$50</definedName>
    <definedName name="trFinUnit7">'Travel Request'!$U$54</definedName>
    <definedName name="trFinUnit8">'Travel Request'!$U$58</definedName>
    <definedName name="trFinUnit9">'Travel Request'!$U$62</definedName>
    <definedName name="trGenProf">'Traveler Information'!$N$4</definedName>
    <definedName name="trGroup">'Travel Request'!$B$25</definedName>
    <definedName name="trGrpDetails">'Travel Request'!$D$25</definedName>
    <definedName name="trHdrDepart">'Travel Request'!$M$17</definedName>
    <definedName name="trHdrDest">'Travel Request'!$Q$17</definedName>
    <definedName name="trHdrFrom">'Travel Request'!$B$17</definedName>
    <definedName name="trHdrReturn">'Travel Request'!$AB$17</definedName>
    <definedName name="trHotel">'Travel Request'!$B$98</definedName>
    <definedName name="trHotel1">'Travel Request'!$B$104</definedName>
    <definedName name="trHotelDetails">'Travel Request'!$B$104:$AE$113</definedName>
    <definedName name="trHotelDiv">'Travel Request'!$99:$113</definedName>
    <definedName name="trHotelInfo">'Travel Request'!$B$104:$AE$113</definedName>
    <definedName name="trHotelInfoX">'Travel Request'!$B$104:$AE$113</definedName>
    <definedName name="trLegalName">'Traveler Information'!$E$4</definedName>
    <definedName name="trMailing">'Traveler Information'!$L$4</definedName>
    <definedName name="trMBIBegin">'Travel Request'!$E$74</definedName>
    <definedName name="trMBIEnd">'Travel Request'!$N$74</definedName>
    <definedName name="trMBIFare">'Travel Request'!$AB$74</definedName>
    <definedName name="trMealsInfo">'Travel Request'!$B$26:$AE$26</definedName>
    <definedName name="trMealsList">trRanges!$A$13:$A$21</definedName>
    <definedName name="trOther" localSheetId="12">'Travel Request'!$B$149</definedName>
    <definedName name="trOther">'Travel Request'!$B$149</definedName>
    <definedName name="trOtherInfo">'Travel Request'!$B$148:$AE$149</definedName>
    <definedName name="trPersRouting">'Travel Request'!$71:$71</definedName>
    <definedName name="trPersTravB">'Travel Request'!$Q$71</definedName>
    <definedName name="trPersTravDiv">'Travel Request'!$71:$75</definedName>
    <definedName name="trPersTravInd">'Travel Request'!$F$70</definedName>
    <definedName name="trPersTravlA">'Travel Request'!$B$71</definedName>
    <definedName name="trPersTravValue" localSheetId="1">'Travel Request'!$B$71,'Travel Request'!$Q$71,'Travel Request'!#REF!</definedName>
    <definedName name="trPersTravValue">'Travel Request'!$B$71,'Travel Request'!$Q$71,'Travel Request'!#REF!</definedName>
    <definedName name="trPhone">'Traveler Information'!$J$4</definedName>
    <definedName name="trPresenter">'Travel Request'!$B$81</definedName>
    <definedName name="trProfile">'Traveler Information'!$M$4</definedName>
    <definedName name="trPurpose" localSheetId="12">'Travel Request'!$B$19</definedName>
    <definedName name="trPurpose">'Travel Request'!$B$19</definedName>
    <definedName name="trRefund">'Travel Request'!$N$86</definedName>
    <definedName name="trRural">'Travel Request'!$B$129</definedName>
    <definedName name="trRural1">'Travel Request'!$B$131</definedName>
    <definedName name="trRuralDetails">'Travel Request'!$B$131:$AE$140</definedName>
    <definedName name="trRuralDiv">'Travel Request'!$130:$140</definedName>
    <definedName name="trRuralInfo">'Travel Request'!$B$131:$AE$140</definedName>
    <definedName name="trSection">'Traveler Information'!$C$4</definedName>
    <definedName name="trStAuthTrav" localSheetId="12">'Travel Request'!$E$75</definedName>
    <definedName name="trStAuthTrav">'Travel Request'!$E$75</definedName>
    <definedName name="trStAuthTravLbl">'Travel Request'!$B$72</definedName>
    <definedName name="trTANumber">'Travel Request'!$U$4</definedName>
    <definedName name="trTAPO">'Travel Request'!$Z$4</definedName>
    <definedName name="trThirdPartyDtl" localSheetId="12">'Travel Request'!$O$27</definedName>
    <definedName name="trThirdPartyDtl">'Travel Request'!$O$27</definedName>
    <definedName name="trThirdPartyInfo">'Travel Request'!$B$27:$AE$27</definedName>
    <definedName name="trTitle">'Traveler Information'!$F$4</definedName>
    <definedName name="trTravAdv">'Travel Request'!$B$82</definedName>
    <definedName name="trTravAdvDiv">'Travel Request'!$83:$85</definedName>
    <definedName name="TYP">Ranges!$D$20:$D$26</definedName>
    <definedName name="TYP_AC_STATE">Ranges!$D$33:$H$41</definedName>
    <definedName name="TYP_AC_TRAV">Ranges!$D$19:$H$29</definedName>
    <definedName name="TYP_STATE">Ranges!$D$33:$D$41</definedName>
    <definedName name="TYP_TRAV">Ranges!$D$19:$D$29</definedName>
    <definedName name="vcn">'Traveler Information'!$I$4</definedName>
    <definedName name="wn_addr">'TA with Exp Report'!$55:$56</definedName>
    <definedName name="wn_addr_detail">'TA with Exp Report'!$B$56:$AF$56</definedName>
    <definedName name="wn_addr_ln1">'TA with Exp Report'!$B$56</definedName>
    <definedName name="WNMail">'TA with Exp Report'!$B$4</definedName>
    <definedName name="YesOrNo">trRanges!$A$5:$A$6</definedName>
    <definedName name="YN">Ranges!$A$60:$A$61</definedName>
    <definedName name="YorN">trRanges!$A$2:$A$3</definedName>
    <definedName name="Z_0AABCFEC_9995_4773_8752_27B38A9B0E5C_.wvu.PrintArea" localSheetId="5" hidden="1">Continuation!$A$1:$AB$35</definedName>
    <definedName name="Z_0AABCFEC_9995_4773_8752_27B38A9B0E5C_.wvu.PrintArea" localSheetId="6" hidden="1">'Continuation (2)'!$A$1:$AB$35</definedName>
    <definedName name="Z_0AABCFEC_9995_4773_8752_27B38A9B0E5C_.wvu.PrintArea" localSheetId="7" hidden="1">'Continuation (3)'!$A$1:$AB$35</definedName>
    <definedName name="Z_0AABCFEC_9995_4773_8752_27B38A9B0E5C_.wvu.PrintArea" localSheetId="8" hidden="1">'Continuation (4)'!$A$1:$AB$35</definedName>
    <definedName name="Z_0AABCFEC_9995_4773_8752_27B38A9B0E5C_.wvu.PrintArea" localSheetId="9" hidden="1">'Continuation (5)'!$A$1:$AB$35</definedName>
    <definedName name="Z_0AABCFEC_9995_4773_8752_27B38A9B0E5C_.wvu.PrintArea" localSheetId="4" hidden="1">'TA with Exp Report'!$B$7:$AC$60</definedName>
    <definedName name="Z_0AABCFEC_9995_4773_8752_27B38A9B0E5C_.wvu.Rows" localSheetId="5" hidden="1">Continuation!#REF!</definedName>
    <definedName name="Z_0AABCFEC_9995_4773_8752_27B38A9B0E5C_.wvu.Rows" localSheetId="6" hidden="1">'Continuation (2)'!#REF!</definedName>
    <definedName name="Z_0AABCFEC_9995_4773_8752_27B38A9B0E5C_.wvu.Rows" localSheetId="7" hidden="1">'Continuation (3)'!#REF!</definedName>
    <definedName name="Z_0AABCFEC_9995_4773_8752_27B38A9B0E5C_.wvu.Rows" localSheetId="8" hidden="1">'Continuation (4)'!#REF!</definedName>
    <definedName name="Z_0AABCFEC_9995_4773_8752_27B38A9B0E5C_.wvu.Rows" localSheetId="9" hidden="1">'Continuation (5)'!#REF!</definedName>
    <definedName name="Z_0AABCFEC_9995_4773_8752_27B38A9B0E5C_.wvu.Rows" localSheetId="4" hidden="1">'TA with Exp Report'!$19:$20</definedName>
    <definedName name="Z_0B392B7B_71B3_4356_8AB7_A20B95372BBA_.wvu.PrintArea" localSheetId="5" hidden="1">Continuation!$A$1:$AB$35</definedName>
    <definedName name="Z_0B392B7B_71B3_4356_8AB7_A20B95372BBA_.wvu.PrintArea" localSheetId="6" hidden="1">'Continuation (2)'!$A$1:$AB$35</definedName>
    <definedName name="Z_0B392B7B_71B3_4356_8AB7_A20B95372BBA_.wvu.PrintArea" localSheetId="7" hidden="1">'Continuation (3)'!$A$1:$AB$35</definedName>
    <definedName name="Z_0B392B7B_71B3_4356_8AB7_A20B95372BBA_.wvu.PrintArea" localSheetId="8" hidden="1">'Continuation (4)'!$A$1:$AB$35</definedName>
    <definedName name="Z_0B392B7B_71B3_4356_8AB7_A20B95372BBA_.wvu.PrintArea" localSheetId="9" hidden="1">'Continuation (5)'!$A$1:$AB$35</definedName>
    <definedName name="Z_0B392B7B_71B3_4356_8AB7_A20B95372BBA_.wvu.PrintArea" localSheetId="4" hidden="1">'TA with Exp Report'!$B$7:$AC$60</definedName>
    <definedName name="Z_0B392B7B_71B3_4356_8AB7_A20B95372BBA_.wvu.Rows" localSheetId="5" hidden="1">Continuation!#REF!</definedName>
    <definedName name="Z_0B392B7B_71B3_4356_8AB7_A20B95372BBA_.wvu.Rows" localSheetId="6" hidden="1">'Continuation (2)'!#REF!</definedName>
    <definedName name="Z_0B392B7B_71B3_4356_8AB7_A20B95372BBA_.wvu.Rows" localSheetId="7" hidden="1">'Continuation (3)'!#REF!</definedName>
    <definedName name="Z_0B392B7B_71B3_4356_8AB7_A20B95372BBA_.wvu.Rows" localSheetId="8" hidden="1">'Continuation (4)'!#REF!</definedName>
    <definedName name="Z_0B392B7B_71B3_4356_8AB7_A20B95372BBA_.wvu.Rows" localSheetId="9" hidden="1">'Continuation (5)'!#REF!</definedName>
    <definedName name="Z_0B392B7B_71B3_4356_8AB7_A20B95372BBA_.wvu.Rows" localSheetId="4" hidden="1">'TA with Exp Report'!$19:$20</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 i="6" l="1"/>
  <c r="B22" i="6"/>
  <c r="N4" i="17" l="1"/>
  <c r="M4" i="17"/>
  <c r="L4" i="17"/>
  <c r="AI147" i="8"/>
  <c r="AI146" i="8"/>
  <c r="AI145" i="8"/>
  <c r="AI144" i="8"/>
  <c r="O4" i="17"/>
  <c r="F4" i="17"/>
  <c r="K4" i="17"/>
  <c r="J4" i="17"/>
  <c r="I4" i="17"/>
  <c r="H4" i="17"/>
  <c r="G4" i="17"/>
  <c r="E4" i="17"/>
  <c r="D4" i="17"/>
  <c r="C4" i="17"/>
  <c r="B4" i="17"/>
  <c r="AR23" i="8" l="1"/>
  <c r="B67" i="8" l="1"/>
  <c r="AG160" i="8" s="1"/>
  <c r="B63" i="8"/>
  <c r="AG159" i="8" s="1"/>
  <c r="B59" i="8"/>
  <c r="AG158" i="8" s="1"/>
  <c r="B55" i="8"/>
  <c r="AG157" i="8" s="1"/>
  <c r="B51" i="8"/>
  <c r="AG156" i="8" s="1"/>
  <c r="B47" i="8"/>
  <c r="AG155" i="8" s="1"/>
  <c r="AC30" i="16" l="1"/>
  <c r="AC29" i="16"/>
  <c r="AC28" i="16"/>
  <c r="R30" i="16"/>
  <c r="R29" i="16"/>
  <c r="R28" i="16"/>
  <c r="G30" i="16"/>
  <c r="G29" i="16"/>
  <c r="G28" i="16"/>
  <c r="AC30" i="15"/>
  <c r="AC29" i="15"/>
  <c r="AC28" i="15"/>
  <c r="R30" i="15"/>
  <c r="R29" i="15"/>
  <c r="R28" i="15"/>
  <c r="G30" i="15"/>
  <c r="G29" i="15"/>
  <c r="G28" i="15"/>
  <c r="AC30" i="14"/>
  <c r="AC29" i="14"/>
  <c r="AC28" i="14"/>
  <c r="R30" i="14"/>
  <c r="R29" i="14"/>
  <c r="R28" i="14"/>
  <c r="G30" i="14"/>
  <c r="G29" i="14"/>
  <c r="G28" i="14"/>
  <c r="AC30" i="13"/>
  <c r="AC29" i="13"/>
  <c r="AC28" i="13"/>
  <c r="R30" i="13"/>
  <c r="R29" i="13"/>
  <c r="R28" i="13"/>
  <c r="G30" i="13"/>
  <c r="G29" i="13"/>
  <c r="G28" i="13"/>
  <c r="X49" i="16"/>
  <c r="X48" i="16"/>
  <c r="X47" i="16"/>
  <c r="X46" i="16"/>
  <c r="X45" i="16"/>
  <c r="X44" i="16"/>
  <c r="X43" i="16"/>
  <c r="X42" i="16"/>
  <c r="X41" i="16"/>
  <c r="X40" i="16"/>
  <c r="X39" i="16"/>
  <c r="X38" i="16"/>
  <c r="X37" i="16"/>
  <c r="X36" i="16"/>
  <c r="X35" i="16"/>
  <c r="X49" i="15"/>
  <c r="X48" i="15"/>
  <c r="X47" i="15"/>
  <c r="X46" i="15"/>
  <c r="X45" i="15"/>
  <c r="X44" i="15"/>
  <c r="X43" i="15"/>
  <c r="X42" i="15"/>
  <c r="X41" i="15"/>
  <c r="X40" i="15"/>
  <c r="X39" i="15"/>
  <c r="X38" i="15"/>
  <c r="X37" i="15"/>
  <c r="X36" i="15"/>
  <c r="X35" i="15"/>
  <c r="X49" i="14"/>
  <c r="X48" i="14"/>
  <c r="X47" i="14"/>
  <c r="X46" i="14"/>
  <c r="X45" i="14"/>
  <c r="X44" i="14"/>
  <c r="X43" i="14"/>
  <c r="X42" i="14"/>
  <c r="X41" i="14"/>
  <c r="X40" i="14"/>
  <c r="X39" i="14"/>
  <c r="X38" i="14"/>
  <c r="X37" i="14"/>
  <c r="X36" i="14"/>
  <c r="X35" i="14"/>
  <c r="X49" i="13"/>
  <c r="X48" i="13"/>
  <c r="X47" i="13"/>
  <c r="X46" i="13"/>
  <c r="X45" i="13"/>
  <c r="X44" i="13"/>
  <c r="X43" i="13"/>
  <c r="X42" i="13"/>
  <c r="X41" i="13"/>
  <c r="X40" i="13"/>
  <c r="X39" i="13"/>
  <c r="X38" i="13"/>
  <c r="X37" i="13"/>
  <c r="X36" i="13"/>
  <c r="X35" i="13"/>
  <c r="X49" i="7"/>
  <c r="X48" i="7"/>
  <c r="X47" i="7"/>
  <c r="X46" i="7"/>
  <c r="X45" i="7"/>
  <c r="X44" i="7"/>
  <c r="X43" i="7"/>
  <c r="X42" i="7"/>
  <c r="X41" i="7"/>
  <c r="X40" i="7"/>
  <c r="X39" i="7"/>
  <c r="X38" i="7"/>
  <c r="X37" i="7"/>
  <c r="X36" i="7"/>
  <c r="X35" i="7"/>
  <c r="AC30" i="7"/>
  <c r="AC29" i="7"/>
  <c r="AC28" i="7"/>
  <c r="R30" i="7"/>
  <c r="R29" i="7"/>
  <c r="R28" i="7"/>
  <c r="G30" i="7"/>
  <c r="G29" i="7"/>
  <c r="G28" i="7"/>
  <c r="Y66" i="6"/>
  <c r="Y65" i="6"/>
  <c r="Y64" i="6"/>
  <c r="Y63" i="6"/>
  <c r="Y62" i="6"/>
  <c r="Y61" i="6"/>
  <c r="Y60" i="6"/>
  <c r="Q53" i="6"/>
  <c r="P53" i="6"/>
  <c r="Q52" i="6"/>
  <c r="P52" i="6"/>
  <c r="Q51" i="6"/>
  <c r="P51" i="6"/>
  <c r="I53" i="6"/>
  <c r="H53" i="6"/>
  <c r="I52" i="6"/>
  <c r="H52" i="6"/>
  <c r="H51" i="6"/>
  <c r="X50" i="6"/>
  <c r="Z31" i="16" l="1"/>
  <c r="Z31" i="15"/>
  <c r="Z31" i="14"/>
  <c r="Z31" i="13"/>
  <c r="Z31" i="7"/>
  <c r="M54" i="6"/>
  <c r="AH27" i="16" l="1"/>
  <c r="AH26" i="16"/>
  <c r="AH27" i="15"/>
  <c r="AH26" i="15"/>
  <c r="AH27" i="14"/>
  <c r="AH26" i="14"/>
  <c r="AH27" i="13"/>
  <c r="AH26" i="13"/>
  <c r="AH27" i="7"/>
  <c r="AH26" i="7"/>
  <c r="A29" i="16" l="1"/>
  <c r="A30" i="16" s="1"/>
  <c r="L28" i="16" s="1"/>
  <c r="L29" i="16" s="1"/>
  <c r="L30" i="16" s="1"/>
  <c r="W28" i="16" s="1"/>
  <c r="W29" i="16" s="1"/>
  <c r="W30" i="16" s="1"/>
  <c r="A29" i="15"/>
  <c r="A30" i="15" s="1"/>
  <c r="L28" i="15" s="1"/>
  <c r="L29" i="15" s="1"/>
  <c r="L30" i="15" s="1"/>
  <c r="W28" i="15" s="1"/>
  <c r="W29" i="15" s="1"/>
  <c r="W30" i="15" s="1"/>
  <c r="AC31" i="15"/>
  <c r="A29" i="14"/>
  <c r="A30" i="14" s="1"/>
  <c r="L28" i="14" s="1"/>
  <c r="L29" i="14" s="1"/>
  <c r="L30" i="14" s="1"/>
  <c r="W28" i="14" s="1"/>
  <c r="W29" i="14" s="1"/>
  <c r="W30" i="14" s="1"/>
  <c r="A29" i="13"/>
  <c r="A30" i="13" s="1"/>
  <c r="L28" i="13" s="1"/>
  <c r="L29" i="13" s="1"/>
  <c r="L30" i="13" s="1"/>
  <c r="W28" i="13" s="1"/>
  <c r="W29" i="13" s="1"/>
  <c r="W30" i="13" s="1"/>
  <c r="A29" i="7"/>
  <c r="A30" i="7" s="1"/>
  <c r="L28" i="7" s="1"/>
  <c r="L29" i="7" s="1"/>
  <c r="L30" i="7" s="1"/>
  <c r="W28" i="7" s="1"/>
  <c r="W29" i="7" s="1"/>
  <c r="W30" i="7" s="1"/>
  <c r="AC31" i="14" l="1"/>
  <c r="AC31" i="16"/>
  <c r="B35" i="8"/>
  <c r="AG152" i="8" s="1"/>
  <c r="B31" i="8"/>
  <c r="AG151" i="8" s="1"/>
  <c r="B43" i="8" l="1"/>
  <c r="AG154" i="8" s="1"/>
  <c r="B39" i="8"/>
  <c r="AG153" i="8" s="1"/>
  <c r="E25" i="6" l="1"/>
  <c r="AH17" i="6"/>
  <c r="E17" i="6" l="1"/>
  <c r="I17" i="6" s="1"/>
  <c r="B13" i="6" l="1"/>
  <c r="H10" i="8" l="1"/>
  <c r="B10" i="8" l="1"/>
  <c r="A4" i="17" l="1"/>
  <c r="C102" i="3"/>
  <c r="F54" i="6"/>
  <c r="V8" i="8"/>
  <c r="S14" i="8"/>
  <c r="Q13" i="6" l="1"/>
  <c r="V10" i="8"/>
  <c r="D2" i="17"/>
  <c r="AE11" i="6"/>
  <c r="B12" i="8"/>
  <c r="D12" i="8"/>
  <c r="R8" i="8"/>
  <c r="B8" i="8"/>
  <c r="B11" i="6"/>
  <c r="B14" i="8"/>
  <c r="B15" i="6"/>
  <c r="E10" i="8"/>
  <c r="O8" i="8"/>
  <c r="T8" i="6"/>
  <c r="J13" i="6"/>
  <c r="P11" i="6"/>
  <c r="D10" i="8"/>
  <c r="AC24" i="6"/>
  <c r="S24" i="6"/>
  <c r="O24" i="6"/>
  <c r="E24" i="6"/>
  <c r="AA22" i="6"/>
  <c r="W22" i="6"/>
  <c r="S22" i="6"/>
  <c r="E16" i="6"/>
  <c r="AB8" i="6"/>
  <c r="W8" i="6"/>
  <c r="AA4" i="16" l="1"/>
  <c r="AA4" i="7"/>
  <c r="AA4" i="13"/>
  <c r="AA4" i="15"/>
  <c r="AA4" i="14"/>
  <c r="A4" i="14"/>
  <c r="A4" i="15"/>
  <c r="A4" i="13"/>
  <c r="A4" i="16"/>
  <c r="M4" i="15"/>
  <c r="M4" i="14"/>
  <c r="M4" i="16"/>
  <c r="M4" i="13"/>
  <c r="AH16" i="6"/>
  <c r="Q21" i="6" l="1"/>
  <c r="AC15" i="6"/>
  <c r="AC14" i="6"/>
  <c r="T54" i="6" l="1"/>
  <c r="AI143" i="8"/>
  <c r="AG75" i="8" l="1"/>
  <c r="AH25" i="6" l="1"/>
  <c r="AI135" i="8"/>
  <c r="AI134" i="8"/>
  <c r="AI133" i="8"/>
  <c r="AI132" i="8"/>
  <c r="AH112" i="8"/>
  <c r="AH111" i="8"/>
  <c r="AH110" i="8"/>
  <c r="AH109" i="8"/>
  <c r="AG10" i="14" l="1"/>
  <c r="AG11" i="14"/>
  <c r="AG12" i="14"/>
  <c r="AG13" i="14"/>
  <c r="AG14" i="14"/>
  <c r="AG15" i="14"/>
  <c r="AG16" i="14"/>
  <c r="AG17" i="14"/>
  <c r="AG18" i="14"/>
  <c r="AG19" i="14"/>
  <c r="AG20" i="14"/>
  <c r="AG21" i="14"/>
  <c r="AG22" i="14"/>
  <c r="AG23" i="14"/>
  <c r="AG10" i="15"/>
  <c r="AG11" i="15"/>
  <c r="AG12" i="15"/>
  <c r="AG13" i="15"/>
  <c r="AG14" i="15"/>
  <c r="AG15" i="15"/>
  <c r="AG16" i="15"/>
  <c r="AG17" i="15"/>
  <c r="AG18" i="15"/>
  <c r="AG19" i="15"/>
  <c r="AG20" i="15"/>
  <c r="AG21" i="15"/>
  <c r="AG22" i="15"/>
  <c r="AG23" i="15"/>
  <c r="AG10" i="16"/>
  <c r="AG11" i="16"/>
  <c r="AG12" i="16"/>
  <c r="AG13" i="16"/>
  <c r="AG14" i="16"/>
  <c r="AG15" i="16"/>
  <c r="AG16" i="16"/>
  <c r="AG17" i="16"/>
  <c r="AG18" i="16"/>
  <c r="AG19" i="16"/>
  <c r="AG20" i="16"/>
  <c r="AG21" i="16"/>
  <c r="AG22" i="16"/>
  <c r="AG23" i="16"/>
  <c r="AG10" i="13"/>
  <c r="AG11" i="13"/>
  <c r="AG12" i="13"/>
  <c r="AG13" i="13"/>
  <c r="AG14" i="13"/>
  <c r="AG15" i="13"/>
  <c r="AG16" i="13"/>
  <c r="AG17" i="13"/>
  <c r="AG18" i="13"/>
  <c r="AG19" i="13"/>
  <c r="AG20" i="13"/>
  <c r="AG21" i="13"/>
  <c r="AG22" i="13"/>
  <c r="AG23" i="13"/>
  <c r="AG9" i="14"/>
  <c r="AG9" i="15"/>
  <c r="AG9" i="16"/>
  <c r="AG9" i="13"/>
  <c r="AG10" i="7"/>
  <c r="AG11" i="7"/>
  <c r="AG12" i="7"/>
  <c r="AG13" i="7"/>
  <c r="AG14" i="7"/>
  <c r="AG15" i="7"/>
  <c r="AG16" i="7"/>
  <c r="AG17" i="7"/>
  <c r="AG18" i="7"/>
  <c r="AG19" i="7"/>
  <c r="AG20" i="7"/>
  <c r="AG21" i="7"/>
  <c r="AG22" i="7"/>
  <c r="AG23" i="7"/>
  <c r="AG9" i="7"/>
  <c r="AI136" i="8" l="1"/>
  <c r="AI137" i="8"/>
  <c r="AI138" i="8"/>
  <c r="AI139" i="8"/>
  <c r="AI140" i="8"/>
  <c r="AI131" i="8"/>
  <c r="AG149" i="8"/>
  <c r="AH105" i="8"/>
  <c r="AH106" i="8"/>
  <c r="AH107" i="8"/>
  <c r="AH108" i="8"/>
  <c r="AH113" i="8"/>
  <c r="AH104" i="8"/>
  <c r="AG81" i="8"/>
  <c r="B102" i="3" l="1"/>
  <c r="B101" i="3"/>
  <c r="B97" i="3"/>
  <c r="B96" i="3"/>
  <c r="B86" i="3"/>
  <c r="R50" i="16"/>
  <c r="AD24" i="16"/>
  <c r="AA24" i="16"/>
  <c r="X24" i="16"/>
  <c r="T23" i="16"/>
  <c r="T22" i="16"/>
  <c r="T21" i="16"/>
  <c r="T20" i="16"/>
  <c r="T19" i="16"/>
  <c r="T18" i="16"/>
  <c r="T17" i="16"/>
  <c r="T16" i="16"/>
  <c r="T15" i="16"/>
  <c r="T14" i="16"/>
  <c r="T13" i="16"/>
  <c r="T12" i="16"/>
  <c r="T11" i="16"/>
  <c r="T10" i="16"/>
  <c r="T9" i="16"/>
  <c r="AA2" i="16"/>
  <c r="V2" i="16"/>
  <c r="S2" i="16"/>
  <c r="R50" i="15"/>
  <c r="AD24" i="15"/>
  <c r="AA24" i="15"/>
  <c r="X24" i="15"/>
  <c r="T23" i="15"/>
  <c r="T22" i="15"/>
  <c r="T21" i="15"/>
  <c r="T20" i="15"/>
  <c r="T19" i="15"/>
  <c r="T18" i="15"/>
  <c r="T17" i="15"/>
  <c r="T16" i="15"/>
  <c r="T15" i="15"/>
  <c r="T14" i="15"/>
  <c r="T13" i="15"/>
  <c r="T12" i="15"/>
  <c r="T11" i="15"/>
  <c r="T10" i="15"/>
  <c r="T9" i="15"/>
  <c r="AA2" i="15"/>
  <c r="V2" i="15"/>
  <c r="S2" i="15"/>
  <c r="R50" i="14"/>
  <c r="AD24" i="14"/>
  <c r="AA24" i="14"/>
  <c r="X24" i="14"/>
  <c r="T23" i="14"/>
  <c r="T22" i="14"/>
  <c r="T21" i="14"/>
  <c r="T20" i="14"/>
  <c r="T19" i="14"/>
  <c r="T18" i="14"/>
  <c r="T17" i="14"/>
  <c r="T16" i="14"/>
  <c r="T15" i="14"/>
  <c r="T14" i="14"/>
  <c r="T13" i="14"/>
  <c r="T12" i="14"/>
  <c r="T11" i="14"/>
  <c r="T10" i="14"/>
  <c r="T9" i="14"/>
  <c r="AA2" i="14"/>
  <c r="V2" i="14"/>
  <c r="S2" i="14"/>
  <c r="R50" i="13"/>
  <c r="AD46" i="6" s="1"/>
  <c r="AC31" i="13"/>
  <c r="AD24" i="13"/>
  <c r="AA24" i="13"/>
  <c r="X24" i="13"/>
  <c r="T23" i="13"/>
  <c r="T22" i="13"/>
  <c r="T21" i="13"/>
  <c r="T20" i="13"/>
  <c r="T19" i="13"/>
  <c r="T18" i="13"/>
  <c r="T17" i="13"/>
  <c r="T16" i="13"/>
  <c r="T15" i="13"/>
  <c r="T14" i="13"/>
  <c r="T13" i="13"/>
  <c r="T12" i="13"/>
  <c r="T11" i="13"/>
  <c r="T10" i="13"/>
  <c r="T9" i="13"/>
  <c r="AA2" i="13"/>
  <c r="V2" i="13"/>
  <c r="S2" i="13"/>
  <c r="R50" i="7"/>
  <c r="AC31" i="7"/>
  <c r="AD24" i="7"/>
  <c r="AA24" i="7"/>
  <c r="X24" i="7"/>
  <c r="T23" i="7"/>
  <c r="T22" i="7"/>
  <c r="T21" i="7"/>
  <c r="T20" i="7"/>
  <c r="T19" i="7"/>
  <c r="T18" i="7"/>
  <c r="T17" i="7"/>
  <c r="T16" i="7"/>
  <c r="T15" i="7"/>
  <c r="T14" i="7"/>
  <c r="T13" i="7"/>
  <c r="T12" i="7"/>
  <c r="T11" i="7"/>
  <c r="T10" i="7"/>
  <c r="T9" i="7"/>
  <c r="M4" i="7"/>
  <c r="A4" i="7"/>
  <c r="AA2" i="7"/>
  <c r="V2" i="7"/>
  <c r="S2" i="7"/>
  <c r="I51" i="6"/>
  <c r="AJ40" i="6"/>
  <c r="U40" i="6"/>
  <c r="AJ39" i="6"/>
  <c r="U39" i="6"/>
  <c r="AJ38" i="6"/>
  <c r="U38" i="6"/>
  <c r="AJ37" i="6"/>
  <c r="U37" i="6"/>
  <c r="AJ36" i="6"/>
  <c r="U36" i="6"/>
  <c r="AJ35" i="6"/>
  <c r="U35" i="6"/>
  <c r="AJ34" i="6"/>
  <c r="U34" i="6"/>
  <c r="AJ33" i="6"/>
  <c r="U33" i="6"/>
  <c r="AG19" i="8"/>
  <c r="AE41" i="6" l="1"/>
  <c r="AB41" i="6"/>
  <c r="Y41" i="6"/>
  <c r="T24" i="16"/>
  <c r="T24" i="15"/>
  <c r="T24" i="7"/>
  <c r="T24" i="13"/>
  <c r="U41" i="6" s="1"/>
  <c r="T24" i="14"/>
  <c r="AD42" i="6" l="1"/>
  <c r="AD45" i="6" s="1"/>
  <c r="AD47" i="6" s="1"/>
  <c r="Q43" i="6" s="1"/>
  <c r="AB11" i="6"/>
  <c r="AB46" i="7" l="1"/>
  <c r="AB38" i="7"/>
  <c r="AB45" i="13"/>
  <c r="AB37" i="13"/>
  <c r="AB44" i="14"/>
  <c r="AB36" i="14"/>
  <c r="AB43" i="15"/>
  <c r="AB35" i="15"/>
  <c r="AB49" i="15"/>
  <c r="AB38" i="14"/>
  <c r="AB45" i="7"/>
  <c r="AB37" i="7"/>
  <c r="AB44" i="13"/>
  <c r="AB36" i="13"/>
  <c r="AB43" i="14"/>
  <c r="AB35" i="14"/>
  <c r="AB42" i="15"/>
  <c r="AB39" i="13"/>
  <c r="AB44" i="7"/>
  <c r="AB36" i="7"/>
  <c r="AB43" i="13"/>
  <c r="AB35" i="13"/>
  <c r="AB42" i="14"/>
  <c r="AB41" i="15"/>
  <c r="AB43" i="7"/>
  <c r="AB35" i="7"/>
  <c r="AB42" i="13"/>
  <c r="AB49" i="14"/>
  <c r="AB41" i="14"/>
  <c r="AB48" i="15"/>
  <c r="AB40" i="15"/>
  <c r="AB46" i="14"/>
  <c r="AB42" i="7"/>
  <c r="AB49" i="13"/>
  <c r="AB41" i="13"/>
  <c r="AB48" i="14"/>
  <c r="AB40" i="14"/>
  <c r="AB47" i="15"/>
  <c r="AB39" i="15"/>
  <c r="AB40" i="7"/>
  <c r="AB49" i="7"/>
  <c r="AB41" i="7"/>
  <c r="AB48" i="13"/>
  <c r="AB40" i="13"/>
  <c r="AB47" i="14"/>
  <c r="AB39" i="14"/>
  <c r="AB46" i="15"/>
  <c r="AB38" i="15"/>
  <c r="AB47" i="13"/>
  <c r="AB37" i="15"/>
  <c r="AB48" i="7"/>
  <c r="AB47" i="7"/>
  <c r="AB39" i="7"/>
  <c r="AB46" i="13"/>
  <c r="AB38" i="13"/>
  <c r="AB45" i="14"/>
  <c r="AB37" i="14"/>
  <c r="AB44" i="15"/>
  <c r="AB36" i="15"/>
  <c r="AB45" i="15"/>
  <c r="U4" i="7"/>
  <c r="U4" i="16"/>
  <c r="U4" i="13"/>
  <c r="U4" i="15"/>
  <c r="U4" i="14"/>
  <c r="AB36" i="16"/>
  <c r="AC66" i="6"/>
  <c r="AB47" i="16"/>
  <c r="AC61" i="6"/>
  <c r="AC60" i="6"/>
  <c r="AB46" i="16"/>
  <c r="AB35" i="16"/>
  <c r="T51" i="6"/>
  <c r="T52" i="6"/>
  <c r="AC64" i="6"/>
  <c r="AC62" i="6"/>
  <c r="AB48" i="16"/>
  <c r="AB49" i="16"/>
  <c r="AB37" i="16"/>
  <c r="AB41" i="16"/>
  <c r="AB38" i="16"/>
  <c r="AC63" i="6"/>
  <c r="AC65" i="6"/>
  <c r="AB44" i="16"/>
  <c r="AB40" i="16"/>
  <c r="AB43" i="16"/>
  <c r="AB45" i="16"/>
  <c r="AB39" i="16"/>
  <c r="T53" i="6"/>
  <c r="AB42"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tc={778D134A-558A-4159-AD1B-ACFEDC040D0C}</author>
  </authors>
  <commentList>
    <comment ref="A6" authorId="0" shapeId="0" xr:uid="{778D134A-558A-4159-AD1B-ACFEDC040D0C}">
      <text>
        <t>[Threaded comment]
Your version of Excel allows you to read this threaded comment; however, any edits to it will get removed if the file is opened in a newer version of Excel. Learn more: https://go.microsoft.com/fwlink/?linkid=870924
Comment:
    Enter any character or symbol in the row below for the traveler who is requesting travel. The information from that row will be populated to the Travel Request and TA with Exp Report tabs.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Amanda SW Thomas (DOA)</author>
  </authors>
  <commentList>
    <comment ref="U31" authorId="0" shapeId="0" xr:uid="{00000000-0006-0000-0200-000002000000}">
      <text>
        <r>
          <rPr>
            <b/>
            <sz val="8"/>
            <color indexed="81"/>
            <rFont val="Tahoma"/>
            <family val="2"/>
          </rPr>
          <t>SURFACE TRANS</t>
        </r>
        <r>
          <rPr>
            <sz val="8"/>
            <color indexed="81"/>
            <rFont val="Tahoma"/>
            <family val="2"/>
          </rPr>
          <t xml:space="preserve">
Can include mileage reimbursement, taxi, parking, ferry, bus, and shuttle charges paid out-of-pocket.</t>
        </r>
      </text>
    </comment>
    <comment ref="C49" authorId="1" shapeId="0" xr:uid="{4CEC947A-DFC7-44C8-BDD4-636FD47B40FB}">
      <text>
        <r>
          <rPr>
            <b/>
            <sz val="9"/>
            <color indexed="81"/>
            <rFont val="Tahoma"/>
            <family val="2"/>
          </rPr>
          <t>TYPE</t>
        </r>
        <r>
          <rPr>
            <sz val="9"/>
            <color indexed="81"/>
            <rFont val="Tahoma"/>
            <family val="2"/>
          </rPr>
          <t xml:space="preserve">
AIR = Airfare
C ADV = ATM Cash Advance (Enter Amount as Negative Number)
LODG = Lodging
LODG TAX = Taxable Lodging
M&amp;IE = Meals &amp; Incidentals
M&amp;IE TAX = Taxable Meals &amp; Incidentals
OTHER = Other Costs
REIMB = Reimb Travel Costs
SURF = Surface Transportation
T ADV = Travel Advance</t>
        </r>
      </text>
    </comment>
    <comment ref="K49" authorId="1" shapeId="0" xr:uid="{B08CF276-B896-4E61-B3B0-0DF12CDDED99}">
      <text>
        <r>
          <rPr>
            <b/>
            <sz val="9"/>
            <color indexed="81"/>
            <rFont val="Tahoma"/>
            <family val="2"/>
          </rPr>
          <t>TYPE</t>
        </r>
        <r>
          <rPr>
            <sz val="9"/>
            <color indexed="81"/>
            <rFont val="Tahoma"/>
            <family val="2"/>
          </rPr>
          <t xml:space="preserve">
AIR = Airfare
C ADV = ATM Cash Advance (Enter Amount as Negative Number)
LODG = Lodging
LODG TAX = Taxable Lodging
M&amp;IE = Meals &amp; Incidentals
M&amp;IE TAX = Taxable Meals &amp; Incidentals
OTHER = Other Costs
REIMB = Reimb Travel Costs
SURF = Surface Transportation
T ADV = Travel Advance</t>
        </r>
      </text>
    </comment>
    <comment ref="B58" authorId="1" shapeId="0" xr:uid="{9240070C-EE93-4547-8BFF-A3CB5A096AB2}">
      <text>
        <r>
          <rPr>
            <b/>
            <sz val="9"/>
            <color indexed="81"/>
            <rFont val="Tahoma"/>
            <family val="2"/>
          </rPr>
          <t xml:space="preserve">TYPE
</t>
        </r>
        <r>
          <rPr>
            <sz val="9"/>
            <color indexed="81"/>
            <rFont val="Tahoma"/>
            <family val="2"/>
          </rPr>
          <t>AIR = Airfare
C ADV = ATM Cash Advance
COMM = Commission Sales (Ticket Agent Fee)
FEE = ATM Cash Advance Fee
LODG = Lodging
M&amp;IE = Meals &amp; Incidentals
OTHER = Other Costs
SURF = Surface Transportation</t>
        </r>
      </text>
    </comment>
    <comment ref="D58" authorId="1" shapeId="0" xr:uid="{DBF707BF-5F72-43E4-AF65-E68FF73DD975}">
      <text>
        <r>
          <rPr>
            <b/>
            <sz val="9"/>
            <color indexed="81"/>
            <rFont val="Tahoma"/>
            <family val="2"/>
          </rPr>
          <t xml:space="preserve">REF ID
</t>
        </r>
        <r>
          <rPr>
            <sz val="9"/>
            <color indexed="81"/>
            <rFont val="Tahoma"/>
            <family val="2"/>
          </rPr>
          <t>ACC = Account Number
CAR = Vehicle Rentals
CO = Contract Number
CUS = Customer Number
DO = Delivery Order Number
INV = Invoice Number
LOD = Lodging
MCC = Merchant Category Code
TKT = Airline Ticket Number
UDR = User Defined Reference</t>
        </r>
      </text>
    </comment>
    <comment ref="Y58" authorId="1" shapeId="0" xr:uid="{10CFF9DD-765C-4AB9-9ACE-2F5C2BA89E07}">
      <text>
        <r>
          <rPr>
            <b/>
            <sz val="9"/>
            <color indexed="81"/>
            <rFont val="Tahoma"/>
            <family val="2"/>
          </rPr>
          <t xml:space="preserve">IRIS OBJECT (FOR EMPL TRAVEL)
</t>
        </r>
        <r>
          <rPr>
            <sz val="9"/>
            <color indexed="81"/>
            <rFont val="Tahoma"/>
            <family val="2"/>
          </rPr>
          <t>In-State / Out-of-State
2000 / 2012 = Airfare
2001 / 2013 = Surface Transport
2002 / 2014 = Lodging
2036 = ATM Cash Adv Fee
3069 = Ticket Agent Fee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Amanda SW Thomas (DOA)</author>
  </authors>
  <commentList>
    <comment ref="T7" authorId="0" shapeId="0" xr:uid="{00000000-0006-0000-0300-000001000000}">
      <text>
        <r>
          <rPr>
            <b/>
            <sz val="8"/>
            <color indexed="81"/>
            <rFont val="Tahoma"/>
            <family val="2"/>
          </rPr>
          <t>SURFACE TRANS</t>
        </r>
        <r>
          <rPr>
            <sz val="8"/>
            <color indexed="81"/>
            <rFont val="Tahoma"/>
            <family val="2"/>
          </rPr>
          <t xml:space="preserve">
Can include mileage reimbursement, taxi, parking, ferry, bus, and shuttle charges paid out-of-pocket.</t>
        </r>
      </text>
    </comment>
    <comment ref="B26" authorId="1" shapeId="0" xr:uid="{F3DCCFC5-8A24-4FB0-B622-4666CC01C45F}">
      <text>
        <r>
          <rPr>
            <b/>
            <sz val="9"/>
            <color indexed="81"/>
            <rFont val="Tahoma"/>
            <family val="2"/>
          </rPr>
          <t>TYPE</t>
        </r>
        <r>
          <rPr>
            <sz val="9"/>
            <color indexed="81"/>
            <rFont val="Tahoma"/>
            <family val="2"/>
          </rPr>
          <t xml:space="preserve">
AIR = Airfare
C ADV = ATM Cash Advance (Enter Amount as Negative Number)
LODG = Lodging
LODG TAX = Taxable Lodging
M&amp;IE = Meals &amp; Incidentals
M&amp;IE TAX = Taxable Meals &amp; Incidentals
OTHER = Other Costs
REIMB = Reimb Travel Costs
SURF = Surface Transportation
T ADV = Travel Advance</t>
        </r>
      </text>
    </comment>
    <comment ref="M26" authorId="1" shapeId="0" xr:uid="{FBB5D8D1-452E-4BEF-8D6A-F1DD51582419}">
      <text>
        <r>
          <rPr>
            <b/>
            <sz val="9"/>
            <color indexed="81"/>
            <rFont val="Tahoma"/>
            <family val="2"/>
          </rPr>
          <t>TYPE</t>
        </r>
        <r>
          <rPr>
            <sz val="9"/>
            <color indexed="81"/>
            <rFont val="Tahoma"/>
            <family val="2"/>
          </rPr>
          <t xml:space="preserve">
AIR = Airfare
C ADV = ATM Cash Advance (Enter Amount as Negative Number)
LODG = Lodging
LODG TAX = Taxable Lodging
M&amp;IE = Meals &amp; Incidentals
M&amp;IE TAX = Taxable Meals &amp; Incidentals
OTHER = Other Costs
REIMB = Reimb Travel Costs
SURF = Surface Transportation
T ADV = Travel Advance</t>
        </r>
      </text>
    </comment>
    <comment ref="X26" authorId="1" shapeId="0" xr:uid="{AFFEDC1D-8565-4AF5-9D70-DF78E4C218CA}">
      <text>
        <r>
          <rPr>
            <b/>
            <sz val="9"/>
            <color indexed="81"/>
            <rFont val="Tahoma"/>
            <family val="2"/>
          </rPr>
          <t>TYPE</t>
        </r>
        <r>
          <rPr>
            <sz val="9"/>
            <color indexed="81"/>
            <rFont val="Tahoma"/>
            <family val="2"/>
          </rPr>
          <t xml:space="preserve">
AIR = Airfare
C ADV = ATM Cash Advance (Enter Amount as Negative Number)
LODG = Lodging
LODG TAX = Taxable Lodging
M&amp;IE = Meals &amp; Incidentals
M&amp;IE TAX = Taxable Meals &amp; Incidentals
OTHER = Other Costs
REIMB = Reimb Travel Costs
SURF = Surface Transportation
T ADV = Travel Advance</t>
        </r>
      </text>
    </comment>
    <comment ref="A33" authorId="1" shapeId="0" xr:uid="{3C86C871-E7FA-4D2C-B2CF-AA1470DDB899}">
      <text>
        <r>
          <rPr>
            <b/>
            <sz val="9"/>
            <color indexed="81"/>
            <rFont val="Tahoma"/>
            <family val="2"/>
          </rPr>
          <t xml:space="preserve">TYPE
</t>
        </r>
        <r>
          <rPr>
            <sz val="9"/>
            <color indexed="81"/>
            <rFont val="Tahoma"/>
            <family val="2"/>
          </rPr>
          <t>AIR = Airfare
C ADV = ATM Cash Advance
COMM = Commission Sales (Ticket Agent Fee)
FEE = ATM Cash Advance Fee
LODG = Lodging
M&amp;IE = Meals &amp; Incidentals
OTHER = Other Costs
SURF = Surface Transportation</t>
        </r>
      </text>
    </comment>
    <comment ref="C33" authorId="1" shapeId="0" xr:uid="{78AB4B36-57C6-4E7A-A94E-9BBBEBCAA938}">
      <text>
        <r>
          <rPr>
            <b/>
            <sz val="9"/>
            <color indexed="81"/>
            <rFont val="Tahoma"/>
            <family val="2"/>
          </rPr>
          <t xml:space="preserve">REF ID
</t>
        </r>
        <r>
          <rPr>
            <sz val="9"/>
            <color indexed="81"/>
            <rFont val="Tahoma"/>
            <family val="2"/>
          </rPr>
          <t>ACC = Account Number
CAR = Vehicle Rentals
CO = Contract Number
CUS = Customer Number
DO = Delivery Order Number
INV = Invoice Number
LOD = Lodging
MCC = Merchant Category Code
TKT = Airline Ticket Number
UDR = User Defined Reference</t>
        </r>
      </text>
    </comment>
    <comment ref="X33" authorId="1" shapeId="0" xr:uid="{C29FE3E8-B812-4BEA-A490-DF43F6808936}">
      <text>
        <r>
          <rPr>
            <b/>
            <sz val="9"/>
            <color indexed="81"/>
            <rFont val="Tahoma"/>
            <family val="2"/>
          </rPr>
          <t xml:space="preserve">IRIS OBJECT (FOR EMPL TRAVEL)
</t>
        </r>
        <r>
          <rPr>
            <sz val="9"/>
            <color indexed="81"/>
            <rFont val="Tahoma"/>
            <family val="2"/>
          </rPr>
          <t>In-State / Out-of-State
2000 / 2012 = Airfare
2001 / 2013 = Surface Transport
2002 / 2014 = Lodging
2036 = ATM Cash Adv Fee
3069 = Ticket Agent Fee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Amanda SW Thomas (DOA)</author>
  </authors>
  <commentList>
    <comment ref="T7" authorId="0" shapeId="0" xr:uid="{00000000-0006-0000-0400-000001000000}">
      <text>
        <r>
          <rPr>
            <b/>
            <sz val="8"/>
            <color indexed="81"/>
            <rFont val="Tahoma"/>
            <family val="2"/>
          </rPr>
          <t>SURFACE TRANS</t>
        </r>
        <r>
          <rPr>
            <sz val="8"/>
            <color indexed="81"/>
            <rFont val="Tahoma"/>
            <family val="2"/>
          </rPr>
          <t xml:space="preserve">
Can include mileage reimbursement, taxi, parking, ferry, bus, and shuttle charges paid out-of-pocket.</t>
        </r>
      </text>
    </comment>
    <comment ref="B26" authorId="1" shapeId="0" xr:uid="{A276A5A0-59FC-44A3-AD3E-909D72BCB417}">
      <text>
        <r>
          <rPr>
            <b/>
            <sz val="9"/>
            <color indexed="81"/>
            <rFont val="Tahoma"/>
            <family val="2"/>
          </rPr>
          <t>TYPE</t>
        </r>
        <r>
          <rPr>
            <sz val="9"/>
            <color indexed="81"/>
            <rFont val="Tahoma"/>
            <family val="2"/>
          </rPr>
          <t xml:space="preserve">
AIR = Airfare
C ADV = ATM Cash Advance (Enter Amount as Negative Number)
LODG = Lodging
LODG TAX = Taxable Lodging
M&amp;IE = Meals &amp; Incidentals
M&amp;IE TAX = Taxable Meals &amp; Incidentals
OTHER = Other Costs
REIMB = Reimb Travel Costs
SURF = Surface Transportation
T ADV = Travel Advance</t>
        </r>
      </text>
    </comment>
    <comment ref="M26" authorId="1" shapeId="0" xr:uid="{FEF9387E-EB1E-4E8F-984D-8D4F1CCBB744}">
      <text>
        <r>
          <rPr>
            <b/>
            <sz val="9"/>
            <color indexed="81"/>
            <rFont val="Tahoma"/>
            <family val="2"/>
          </rPr>
          <t>TYPE</t>
        </r>
        <r>
          <rPr>
            <sz val="9"/>
            <color indexed="81"/>
            <rFont val="Tahoma"/>
            <family val="2"/>
          </rPr>
          <t xml:space="preserve">
AIR = Airfare
C ADV = ATM Cash Advance (Enter Amount as Negative Number)
LODG = Lodging
LODG TAX = Taxable Lodging
M&amp;IE = Meals &amp; Incidentals
M&amp;IE TAX = Taxable Meals &amp; Incidentals
OTHER = Other Costs
REIMB = Reimb Travel Costs
SURF = Surface Transportation
T ADV = Travel Advance</t>
        </r>
      </text>
    </comment>
    <comment ref="X26" authorId="1" shapeId="0" xr:uid="{7ABC3078-48A6-4166-9B76-4DCF2177B39E}">
      <text>
        <r>
          <rPr>
            <b/>
            <sz val="9"/>
            <color indexed="81"/>
            <rFont val="Tahoma"/>
            <family val="2"/>
          </rPr>
          <t>TYPE</t>
        </r>
        <r>
          <rPr>
            <sz val="9"/>
            <color indexed="81"/>
            <rFont val="Tahoma"/>
            <family val="2"/>
          </rPr>
          <t xml:space="preserve">
AIR = Airfare
C ADV = ATM Cash Advance (Enter Amount as Negative Number)
LODG = Lodging
LODG TAX = Taxable Lodging
M&amp;IE = Meals &amp; Incidentals
M&amp;IE TAX = Taxable Meals &amp; Incidentals
OTHER = Other Costs
REIMB = Reimb Travel Costs
SURF = Surface Transportation
T ADV = Travel Advance</t>
        </r>
      </text>
    </comment>
    <comment ref="A33" authorId="1" shapeId="0" xr:uid="{FFE082D0-16D6-47D9-8153-D677AFD0AC44}">
      <text>
        <r>
          <rPr>
            <b/>
            <sz val="9"/>
            <color indexed="81"/>
            <rFont val="Tahoma"/>
            <family val="2"/>
          </rPr>
          <t xml:space="preserve">TYPE
</t>
        </r>
        <r>
          <rPr>
            <sz val="9"/>
            <color indexed="81"/>
            <rFont val="Tahoma"/>
            <family val="2"/>
          </rPr>
          <t>AIR = Airfare
C ADV = ATM Cash Advance
COMM = Commission Sales (Ticket Agent Fee)
FEE = ATM Cash Advance Fee
LODG = Lodging
M&amp;IE = Meals &amp; Incidentals
OTHER = Other Costs
SURF = Surface Transportation</t>
        </r>
      </text>
    </comment>
    <comment ref="C33" authorId="1" shapeId="0" xr:uid="{933D294B-8822-4BC4-945E-C037AD907FFD}">
      <text>
        <r>
          <rPr>
            <b/>
            <sz val="9"/>
            <color indexed="81"/>
            <rFont val="Tahoma"/>
            <family val="2"/>
          </rPr>
          <t xml:space="preserve">REF ID
</t>
        </r>
        <r>
          <rPr>
            <sz val="9"/>
            <color indexed="81"/>
            <rFont val="Tahoma"/>
            <family val="2"/>
          </rPr>
          <t>ACC = Account Number
CAR = Vehicle Rentals
CO = Contract Number
CUS = Customer Number
DO = Delivery Order Number
INV = Invoice Number
LOD = Lodging
MCC = Merchant Category Code
TKT = Airline Ticket Number
UDR = User Defined Reference</t>
        </r>
      </text>
    </comment>
    <comment ref="X33" authorId="1" shapeId="0" xr:uid="{AF1D48C5-BF75-4E59-A310-977966550DF6}">
      <text>
        <r>
          <rPr>
            <b/>
            <sz val="9"/>
            <color indexed="81"/>
            <rFont val="Tahoma"/>
            <family val="2"/>
          </rPr>
          <t xml:space="preserve">IRIS OBJECT (FOR EMPL TRAVEL)
</t>
        </r>
        <r>
          <rPr>
            <sz val="9"/>
            <color indexed="81"/>
            <rFont val="Tahoma"/>
            <family val="2"/>
          </rPr>
          <t>In-State / Out-of-State
2000 / 2012 = Airfare
2001 / 2013 = Surface Transport
2002 / 2014 = Lodging
2036 = ATM Cash Adv Fee
3069 = Ticket Agent Fee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Amanda SW Thomas (DOA)</author>
  </authors>
  <commentList>
    <comment ref="T7" authorId="0" shapeId="0" xr:uid="{00000000-0006-0000-0500-000001000000}">
      <text>
        <r>
          <rPr>
            <b/>
            <sz val="8"/>
            <color indexed="81"/>
            <rFont val="Tahoma"/>
            <family val="2"/>
          </rPr>
          <t>SURFACE TRANS</t>
        </r>
        <r>
          <rPr>
            <sz val="8"/>
            <color indexed="81"/>
            <rFont val="Tahoma"/>
            <family val="2"/>
          </rPr>
          <t xml:space="preserve">
Can include mileage reimbursement, taxi, parking, ferry, bus, and shuttle charges paid out-of-pocket.</t>
        </r>
      </text>
    </comment>
    <comment ref="B26" authorId="1" shapeId="0" xr:uid="{98F6DC9D-55E5-4528-ADC3-5F3D6D676C58}">
      <text>
        <r>
          <rPr>
            <b/>
            <sz val="9"/>
            <color indexed="81"/>
            <rFont val="Tahoma"/>
            <family val="2"/>
          </rPr>
          <t>TYPE</t>
        </r>
        <r>
          <rPr>
            <sz val="9"/>
            <color indexed="81"/>
            <rFont val="Tahoma"/>
            <family val="2"/>
          </rPr>
          <t xml:space="preserve">
AIR = Airfare
C ADV = ATM Cash Advance (Enter Amount as Negative Number)
LODG = Lodging
LODG TAX = Taxable Lodging
M&amp;IE = Meals &amp; Incidentals
M&amp;IE TAX = Taxable Meals &amp; Incidentals
OTHER = Other Costs
REIMB = Reimb Travel Costs
SURF = Surface Transportation
T ADV = Travel Advance</t>
        </r>
      </text>
    </comment>
    <comment ref="M26" authorId="1" shapeId="0" xr:uid="{8FC8EB96-29C2-4ACE-93ED-1261983B527A}">
      <text>
        <r>
          <rPr>
            <b/>
            <sz val="9"/>
            <color indexed="81"/>
            <rFont val="Tahoma"/>
            <family val="2"/>
          </rPr>
          <t>TYPE</t>
        </r>
        <r>
          <rPr>
            <sz val="9"/>
            <color indexed="81"/>
            <rFont val="Tahoma"/>
            <family val="2"/>
          </rPr>
          <t xml:space="preserve">
AIR = Airfare
C ADV = ATM Cash Advance (Enter Amount as Negative Number)
LODG = Lodging
LODG TAX = Taxable Lodging
M&amp;IE = Meals &amp; Incidentals
M&amp;IE TAX = Taxable Meals &amp; Incidentals
OTHER = Other Costs
REIMB = Reimb Travel Costs
SURF = Surface Transportation
T ADV = Travel Advance</t>
        </r>
      </text>
    </comment>
    <comment ref="X26" authorId="1" shapeId="0" xr:uid="{42E07B75-8511-4A27-8E4A-C1E1989F7F5F}">
      <text>
        <r>
          <rPr>
            <b/>
            <sz val="9"/>
            <color indexed="81"/>
            <rFont val="Tahoma"/>
            <family val="2"/>
          </rPr>
          <t>TYPE</t>
        </r>
        <r>
          <rPr>
            <sz val="9"/>
            <color indexed="81"/>
            <rFont val="Tahoma"/>
            <family val="2"/>
          </rPr>
          <t xml:space="preserve">
AIR = Airfare
C ADV = ATM Cash Advance (Enter Amount as Negative Number)
LODG = Lodging
LODG TAX = Taxable Lodging
M&amp;IE = Meals &amp; Incidentals
M&amp;IE TAX = Taxable Meals &amp; Incidentals
OTHER = Other Costs
REIMB = Reimb Travel Costs
SURF = Surface Transportation
T ADV = Travel Advance</t>
        </r>
      </text>
    </comment>
    <comment ref="A33" authorId="1" shapeId="0" xr:uid="{1CBE73D0-F831-4338-BF30-7DE92DE18A1D}">
      <text>
        <r>
          <rPr>
            <b/>
            <sz val="9"/>
            <color indexed="81"/>
            <rFont val="Tahoma"/>
            <family val="2"/>
          </rPr>
          <t xml:space="preserve">TYPE
</t>
        </r>
        <r>
          <rPr>
            <sz val="9"/>
            <color indexed="81"/>
            <rFont val="Tahoma"/>
            <family val="2"/>
          </rPr>
          <t>AIR = Airfare
C ADV = ATM Cash Advance
COMM = Commission Sales (Ticket Agent Fee)
FEE = ATM Cash Advance Fee
LODG = Lodging
M&amp;IE = Meals &amp; Incidentals
OTHER = Other Costs
SURF = Surface Transportation</t>
        </r>
      </text>
    </comment>
    <comment ref="C33" authorId="1" shapeId="0" xr:uid="{17BDC495-552B-4CDB-99B8-A22F5C36211D}">
      <text>
        <r>
          <rPr>
            <b/>
            <sz val="9"/>
            <color indexed="81"/>
            <rFont val="Tahoma"/>
            <family val="2"/>
          </rPr>
          <t xml:space="preserve">REF ID
</t>
        </r>
        <r>
          <rPr>
            <sz val="9"/>
            <color indexed="81"/>
            <rFont val="Tahoma"/>
            <family val="2"/>
          </rPr>
          <t>ACC = Account Number
CAR = Vehicle Rentals
CO = Contract Number
CUS = Customer Number
DO = Delivery Order Number
INV = Invoice Number
LOD = Lodging
MCC = Merchant Category Code
TKT = Airline Ticket Number
UDR = User Defined Reference</t>
        </r>
      </text>
    </comment>
    <comment ref="X33" authorId="1" shapeId="0" xr:uid="{D3198405-F408-4987-B41A-BAFB18A7B78F}">
      <text>
        <r>
          <rPr>
            <b/>
            <sz val="9"/>
            <color indexed="81"/>
            <rFont val="Tahoma"/>
            <family val="2"/>
          </rPr>
          <t xml:space="preserve">IRIS OBJECT (FOR EMPL TRAVEL)
</t>
        </r>
        <r>
          <rPr>
            <sz val="9"/>
            <color indexed="81"/>
            <rFont val="Tahoma"/>
            <family val="2"/>
          </rPr>
          <t>In-State / Out-of-State
2000 / 2012 = Airfare
2001 / 2013 = Surface Transport
2002 / 2014 = Lodging
2036 = ATM Cash Adv Fee
3069 = Ticket Agent Fee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Amanda SW Thomas (DOA)</author>
  </authors>
  <commentList>
    <comment ref="T7" authorId="0" shapeId="0" xr:uid="{00000000-0006-0000-0600-000001000000}">
      <text>
        <r>
          <rPr>
            <b/>
            <sz val="8"/>
            <color indexed="81"/>
            <rFont val="Tahoma"/>
            <family val="2"/>
          </rPr>
          <t>SURFACE TRANS</t>
        </r>
        <r>
          <rPr>
            <sz val="8"/>
            <color indexed="81"/>
            <rFont val="Tahoma"/>
            <family val="2"/>
          </rPr>
          <t xml:space="preserve">
Can include mileage reimbursement, taxi, parking, ferry, bus, and shuttle charges paid out-of-pocket.</t>
        </r>
      </text>
    </comment>
    <comment ref="B26" authorId="1" shapeId="0" xr:uid="{DEE0E70A-38B6-4791-A714-6763174B35CB}">
      <text>
        <r>
          <rPr>
            <b/>
            <sz val="9"/>
            <color indexed="81"/>
            <rFont val="Tahoma"/>
            <family val="2"/>
          </rPr>
          <t>TYPE</t>
        </r>
        <r>
          <rPr>
            <sz val="9"/>
            <color indexed="81"/>
            <rFont val="Tahoma"/>
            <family val="2"/>
          </rPr>
          <t xml:space="preserve">
AIR = Airfare
C ADV = ATM Cash Advance (Enter Amount as Negative Number)
LODG = Lodging
LODG TAX = Taxable Lodging
M&amp;IE = Meals &amp; Incidentals
M&amp;IE TAX = Taxable Meals &amp; Incidentals
OTHER = Other Costs
REIMB = Reimb Travel Costs
SURF = Surface Transportation
T ADV = Travel Advance</t>
        </r>
      </text>
    </comment>
    <comment ref="M26" authorId="1" shapeId="0" xr:uid="{503E3517-8BFE-4F1D-9FE5-B82D04148F04}">
      <text>
        <r>
          <rPr>
            <b/>
            <sz val="9"/>
            <color indexed="81"/>
            <rFont val="Tahoma"/>
            <family val="2"/>
          </rPr>
          <t>TYPE</t>
        </r>
        <r>
          <rPr>
            <sz val="9"/>
            <color indexed="81"/>
            <rFont val="Tahoma"/>
            <family val="2"/>
          </rPr>
          <t xml:space="preserve">
AIR = Airfare
C ADV = ATM Cash Advance (Enter Amount as Negative Number)
LODG = Lodging
LODG TAX = Taxable Lodging
M&amp;IE = Meals &amp; Incidentals
M&amp;IE TAX = Taxable Meals &amp; Incidentals
OTHER = Other Costs
REIMB = Reimb Travel Costs
SURF = Surface Transportation
T ADV = Travel Advance</t>
        </r>
      </text>
    </comment>
    <comment ref="X26" authorId="1" shapeId="0" xr:uid="{E2FD897C-A0E1-4FCC-9470-6846BBC5F011}">
      <text>
        <r>
          <rPr>
            <b/>
            <sz val="9"/>
            <color indexed="81"/>
            <rFont val="Tahoma"/>
            <family val="2"/>
          </rPr>
          <t>TYPE</t>
        </r>
        <r>
          <rPr>
            <sz val="9"/>
            <color indexed="81"/>
            <rFont val="Tahoma"/>
            <family val="2"/>
          </rPr>
          <t xml:space="preserve">
AIR = Airfare
C ADV = ATM Cash Advance (Enter Amount as Negative Number)
LODG = Lodging
LODG TAX = Taxable Lodging
M&amp;IE = Meals &amp; Incidentals
M&amp;IE TAX = Taxable Meals &amp; Incidentals
OTHER = Other Costs
REIMB = Reimb Travel Costs
SURF = Surface Transportation
T ADV = Travel Advance</t>
        </r>
      </text>
    </comment>
    <comment ref="A33" authorId="1" shapeId="0" xr:uid="{47E36CF1-4810-4CF0-8E07-A263F9B7E51A}">
      <text>
        <r>
          <rPr>
            <b/>
            <sz val="9"/>
            <color indexed="81"/>
            <rFont val="Tahoma"/>
            <family val="2"/>
          </rPr>
          <t xml:space="preserve">TYPE
</t>
        </r>
        <r>
          <rPr>
            <sz val="9"/>
            <color indexed="81"/>
            <rFont val="Tahoma"/>
            <family val="2"/>
          </rPr>
          <t>AIR = Airfare
C ADV = ATM Cash Advance
COMM = Commission Sales (Ticket Agent Fee)
FEE = ATM Cash Advance Fee
LODG = Lodging
M&amp;IE = Meals &amp; Incidentals
OTHER = Other Costs
SURF = Surface Transportation</t>
        </r>
      </text>
    </comment>
    <comment ref="C33" authorId="1" shapeId="0" xr:uid="{9B68E363-B239-4545-A775-E42E5213E252}">
      <text>
        <r>
          <rPr>
            <b/>
            <sz val="9"/>
            <color indexed="81"/>
            <rFont val="Tahoma"/>
            <family val="2"/>
          </rPr>
          <t xml:space="preserve">REF ID
</t>
        </r>
        <r>
          <rPr>
            <sz val="9"/>
            <color indexed="81"/>
            <rFont val="Tahoma"/>
            <family val="2"/>
          </rPr>
          <t>ACC = Account Number
CAR = Vehicle Rentals
CO = Contract Number
CUS = Customer Number
DO = Delivery Order Number
INV = Invoice Number
LOD = Lodging
MCC = Merchant Category Code
TKT = Airline Ticket Number
UDR = User Defined Reference</t>
        </r>
      </text>
    </comment>
    <comment ref="X33" authorId="1" shapeId="0" xr:uid="{E5CF5C6E-35B4-4D7B-907B-9A920020918E}">
      <text>
        <r>
          <rPr>
            <b/>
            <sz val="9"/>
            <color indexed="81"/>
            <rFont val="Tahoma"/>
            <family val="2"/>
          </rPr>
          <t xml:space="preserve">IRIS OBJECT (FOR EMPL TRAVEL)
</t>
        </r>
        <r>
          <rPr>
            <sz val="9"/>
            <color indexed="81"/>
            <rFont val="Tahoma"/>
            <family val="2"/>
          </rPr>
          <t>In-State / Out-of-State
2000 / 2012 = Airfare
2001 / 2013 = Surface Transport
2002 / 2014 = Lodging
2036 = ATM Cash Adv Fee
3069 = Ticket Agent Fee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Amanda SW Thomas (DOA)</author>
  </authors>
  <commentList>
    <comment ref="T7" authorId="0" shapeId="0" xr:uid="{00000000-0006-0000-0700-000001000000}">
      <text>
        <r>
          <rPr>
            <b/>
            <sz val="8"/>
            <color indexed="81"/>
            <rFont val="Tahoma"/>
            <family val="2"/>
          </rPr>
          <t>SURFACE TRANS</t>
        </r>
        <r>
          <rPr>
            <sz val="8"/>
            <color indexed="81"/>
            <rFont val="Tahoma"/>
            <family val="2"/>
          </rPr>
          <t xml:space="preserve">
Can include mileage reimbursement, taxi, parking, ferry, bus, and shuttle charges paid out-of-pocket.</t>
        </r>
      </text>
    </comment>
    <comment ref="B26" authorId="1" shapeId="0" xr:uid="{0C1FFAAF-82AD-4E47-B4CA-419D65E21612}">
      <text>
        <r>
          <rPr>
            <b/>
            <sz val="9"/>
            <color indexed="81"/>
            <rFont val="Tahoma"/>
            <family val="2"/>
          </rPr>
          <t>TYPE</t>
        </r>
        <r>
          <rPr>
            <sz val="9"/>
            <color indexed="81"/>
            <rFont val="Tahoma"/>
            <family val="2"/>
          </rPr>
          <t xml:space="preserve">
AIR = Airfare
C ADV = ATM Cash Advance (Enter Amount as Negative Number)
LODG = Lodging
LODG TAX = Taxable Lodging
M&amp;IE = Meals &amp; Incidentals
M&amp;IE TAX = Taxable Meals &amp; Incidentals
OTHER = Other Costs
REIMB = Reimb Travel Costs
SURF = Surface Transportation
T ADV = Travel Advance</t>
        </r>
      </text>
    </comment>
    <comment ref="M26" authorId="1" shapeId="0" xr:uid="{C8773853-CA61-4BD5-A2E7-40E033D02C18}">
      <text>
        <r>
          <rPr>
            <b/>
            <sz val="9"/>
            <color indexed="81"/>
            <rFont val="Tahoma"/>
            <family val="2"/>
          </rPr>
          <t>TYPE</t>
        </r>
        <r>
          <rPr>
            <sz val="9"/>
            <color indexed="81"/>
            <rFont val="Tahoma"/>
            <family val="2"/>
          </rPr>
          <t xml:space="preserve">
AIR = Airfare
C ADV = ATM Cash Advance (Enter Amount as Negative Number)
LODG = Lodging
LODG TAX = Taxable Lodging
M&amp;IE = Meals &amp; Incidentals
M&amp;IE TAX = Taxable Meals &amp; Incidentals
OTHER = Other Costs
REIMB = Reimb Travel Costs
SURF = Surface Transportation
T ADV = Travel Advance</t>
        </r>
      </text>
    </comment>
    <comment ref="X26" authorId="1" shapeId="0" xr:uid="{8034C61E-C6A0-4ADC-9243-D4790F71E3B2}">
      <text>
        <r>
          <rPr>
            <b/>
            <sz val="9"/>
            <color indexed="81"/>
            <rFont val="Tahoma"/>
            <family val="2"/>
          </rPr>
          <t>TYPE</t>
        </r>
        <r>
          <rPr>
            <sz val="9"/>
            <color indexed="81"/>
            <rFont val="Tahoma"/>
            <family val="2"/>
          </rPr>
          <t xml:space="preserve">
AIR = Airfare
C ADV = ATM Cash Advance (Enter Amount as Negative Number)
LODG = Lodging
LODG TAX = Taxable Lodging
M&amp;IE = Meals &amp; Incidentals
M&amp;IE TAX = Taxable Meals &amp; Incidentals
OTHER = Other Costs
REIMB = Reimb Travel Costs
SURF = Surface Transportation
T ADV = Travel Advance</t>
        </r>
      </text>
    </comment>
    <comment ref="A33" authorId="1" shapeId="0" xr:uid="{8BF4A0E3-82F4-4E8E-AF77-F710B1DBA372}">
      <text>
        <r>
          <rPr>
            <b/>
            <sz val="9"/>
            <color indexed="81"/>
            <rFont val="Tahoma"/>
            <family val="2"/>
          </rPr>
          <t xml:space="preserve">TYPE
</t>
        </r>
        <r>
          <rPr>
            <sz val="9"/>
            <color indexed="81"/>
            <rFont val="Tahoma"/>
            <family val="2"/>
          </rPr>
          <t>AIR = Airfare
C ADV = ATM Cash Advance
COMM = Commission Sales (Ticket Agent Fee)
FEE = ATM Cash Advance Fee
LODG = Lodging
M&amp;IE = Meals &amp; Incidentals
OTHER = Other Costs
SURF = Surface Transportation</t>
        </r>
      </text>
    </comment>
    <comment ref="C33" authorId="1" shapeId="0" xr:uid="{E659857B-6987-4360-B47F-6C6EE3FD394D}">
      <text>
        <r>
          <rPr>
            <b/>
            <sz val="9"/>
            <color indexed="81"/>
            <rFont val="Tahoma"/>
            <family val="2"/>
          </rPr>
          <t xml:space="preserve">REF ID
</t>
        </r>
        <r>
          <rPr>
            <sz val="9"/>
            <color indexed="81"/>
            <rFont val="Tahoma"/>
            <family val="2"/>
          </rPr>
          <t>ACC = Account Number
CAR = Vehicle Rentals
CO = Contract Number
CUS = Customer Number
DO = Delivery Order Number
INV = Invoice Number
LOD = Lodging
MCC = Merchant Category Code
TKT = Airline Ticket Number
UDR = User Defined Reference</t>
        </r>
      </text>
    </comment>
    <comment ref="X33" authorId="1" shapeId="0" xr:uid="{4178BC90-BDC1-4A8B-8713-7D3C3C213E6A}">
      <text>
        <r>
          <rPr>
            <b/>
            <sz val="9"/>
            <color indexed="81"/>
            <rFont val="Tahoma"/>
            <family val="2"/>
          </rPr>
          <t xml:space="preserve">IRIS OBJECT (FOR EMPL TRAVEL)
</t>
        </r>
        <r>
          <rPr>
            <sz val="9"/>
            <color indexed="81"/>
            <rFont val="Tahoma"/>
            <family val="2"/>
          </rPr>
          <t>In-State / Out-of-State
2000 / 2012 = Airfare
2001 / 2013 = Surface Transport
2002 / 2014 = Lodging
2036 = ATM Cash Adv Fee
3069 = Ticket Agent Fee</t>
        </r>
      </text>
    </comment>
  </commentList>
</comments>
</file>

<file path=xl/sharedStrings.xml><?xml version="1.0" encoding="utf-8"?>
<sst xmlns="http://schemas.openxmlformats.org/spreadsheetml/2006/main" count="2572" uniqueCount="1146">
  <si>
    <t>DATE</t>
  </si>
  <si>
    <t>NAME OF TRAVELER</t>
  </si>
  <si>
    <t>TITLE</t>
  </si>
  <si>
    <t>CITY</t>
  </si>
  <si>
    <t>STATE</t>
  </si>
  <si>
    <t>DIVISION</t>
  </si>
  <si>
    <t>BARGAINING UNIT</t>
  </si>
  <si>
    <t>PURPOSE OF TRIP</t>
  </si>
  <si>
    <t>OTHER</t>
  </si>
  <si>
    <t>TOTAL</t>
  </si>
  <si>
    <t>FROM</t>
  </si>
  <si>
    <t>ITINERARY</t>
  </si>
  <si>
    <t>DIVISION (IN-STATE)</t>
  </si>
  <si>
    <t>EXPLANATION</t>
  </si>
  <si>
    <t>M&amp;IE</t>
  </si>
  <si>
    <t>AMOUNT</t>
  </si>
  <si>
    <t>REF</t>
  </si>
  <si>
    <t>CC</t>
  </si>
  <si>
    <t>EMP NO.</t>
  </si>
  <si>
    <t>DAYS</t>
  </si>
  <si>
    <t>TIME</t>
  </si>
  <si>
    <t>LODGING</t>
  </si>
  <si>
    <t>Other</t>
  </si>
  <si>
    <t>DUTY STATION</t>
  </si>
  <si>
    <t>Claimant certifies by signing that the facts contained on this form and supporting documents are correct and constitute a valid claim against the State of Alaska.</t>
  </si>
  <si>
    <t>TYPE</t>
  </si>
  <si>
    <t>FIN</t>
  </si>
  <si>
    <t># OF
MILES</t>
  </si>
  <si>
    <t>FACIL-
ITY</t>
  </si>
  <si>
    <t>Enter the purpose of the trip.</t>
  </si>
  <si>
    <t xml:space="preserve">Enter the miles driven in a personally owned vehicle.   </t>
  </si>
  <si>
    <t>REQUEST INCLUDES PERSONAL TRAVEL</t>
  </si>
  <si>
    <t>REQUEST INCLUDES</t>
  </si>
  <si>
    <t>Bargaining Units</t>
  </si>
  <si>
    <t>TRAVELER'S REIMBURSEMENT WARRANT</t>
  </si>
  <si>
    <t>Type of Lodging</t>
  </si>
  <si>
    <t>Departments</t>
  </si>
  <si>
    <t>Office of the Lt. Governor (01)</t>
  </si>
  <si>
    <t>Office of the Governor (01)</t>
  </si>
  <si>
    <t>Administration (02)</t>
  </si>
  <si>
    <t>Law (03)</t>
  </si>
  <si>
    <t>Revenue (04)</t>
  </si>
  <si>
    <t>Education &amp; Early Development (05)</t>
  </si>
  <si>
    <t>Labor &amp; Workforce Development (07)</t>
  </si>
  <si>
    <t>Commerce, Community &amp; Econ Dev (08)</t>
  </si>
  <si>
    <t>Alaska Seafood Marketing Institute (08)</t>
  </si>
  <si>
    <t>Military &amp; Veterans Affairs (09)</t>
  </si>
  <si>
    <t>Natural Resources (10)</t>
  </si>
  <si>
    <t>Fish &amp; Game (11)</t>
  </si>
  <si>
    <t>Public Safety (12)</t>
  </si>
  <si>
    <t>Environmental Conservation (18)</t>
  </si>
  <si>
    <t>Corrections (20)</t>
  </si>
  <si>
    <t>Transportation &amp; Public Fac (25)</t>
  </si>
  <si>
    <t>Legislative Affairs (31)</t>
  </si>
  <si>
    <t>Legislative Audit (33)</t>
  </si>
  <si>
    <t>Alaska Court System (41)</t>
  </si>
  <si>
    <t>AK Comm on Postsecondary Education (05)</t>
  </si>
  <si>
    <t>FINANCIAL CODING</t>
  </si>
  <si>
    <t>PREPARED BY</t>
  </si>
  <si>
    <t>TOTAL OUT OF POCKET EXPENSES</t>
  </si>
  <si>
    <t>RETURN DATE</t>
  </si>
  <si>
    <t>DEPARTURE DATE</t>
  </si>
  <si>
    <t>Field Name</t>
  </si>
  <si>
    <t>Instructions</t>
  </si>
  <si>
    <t>WARRANT MAILING ADDRESS</t>
  </si>
  <si>
    <t>FACILITY</t>
  </si>
  <si>
    <t># OF MILES</t>
  </si>
  <si>
    <t>PER DIEM - LODGING</t>
  </si>
  <si>
    <t>PER DIEM - M&amp;IE</t>
  </si>
  <si>
    <t>TRAVEL ADVANCE AMOUNT</t>
  </si>
  <si>
    <t>Enter the traveler's departure city (defaults to Duty Station).</t>
  </si>
  <si>
    <t>Enter the traveler's destination city.</t>
  </si>
  <si>
    <t>NORMAL WORK SCHEDULE (DOT ONLY)</t>
  </si>
  <si>
    <t>TRAVEL AUTHORIZATION</t>
  </si>
  <si>
    <t>AND EXPENSE REPORT</t>
  </si>
  <si>
    <r>
      <rPr>
        <b/>
        <sz val="22"/>
        <rFont val="Calibri"/>
        <family val="2"/>
      </rPr>
      <t>S</t>
    </r>
    <r>
      <rPr>
        <b/>
        <sz val="16"/>
        <rFont val="Calibri"/>
        <family val="2"/>
      </rPr>
      <t xml:space="preserve">TATE OF </t>
    </r>
    <r>
      <rPr>
        <b/>
        <sz val="22"/>
        <rFont val="Calibri"/>
        <family val="2"/>
      </rPr>
      <t>A</t>
    </r>
    <r>
      <rPr>
        <b/>
        <sz val="16"/>
        <rFont val="Calibri"/>
        <family val="2"/>
      </rPr>
      <t>LASKA</t>
    </r>
  </si>
  <si>
    <t>PRISIONER TRANSPORT TRAVEL</t>
  </si>
  <si>
    <t>TRANSPORT REQ/ORDERED BY</t>
  </si>
  <si>
    <t>JUVENILE?</t>
  </si>
  <si>
    <t>MENTAL HEALTH?</t>
  </si>
  <si>
    <t>Arraignment</t>
  </si>
  <si>
    <t>Before</t>
  </si>
  <si>
    <t>After</t>
  </si>
  <si>
    <t>Yes</t>
  </si>
  <si>
    <t>No</t>
  </si>
  <si>
    <t>PURPOSE
OF TRIP</t>
  </si>
  <si>
    <t>EXPENSE REPORT</t>
  </si>
  <si>
    <t>STATE AUTH AIRFARE</t>
  </si>
  <si>
    <t>TO (DESTINATION)</t>
  </si>
  <si>
    <t>See Attached</t>
  </si>
  <si>
    <t>MEALS PROV</t>
  </si>
  <si>
    <t>Meals</t>
  </si>
  <si>
    <t>B</t>
  </si>
  <si>
    <t>L</t>
  </si>
  <si>
    <t>D</t>
  </si>
  <si>
    <t>B/L</t>
  </si>
  <si>
    <t>B/D</t>
  </si>
  <si>
    <t>L/D</t>
  </si>
  <si>
    <t>B/L/D</t>
  </si>
  <si>
    <t>COMM</t>
  </si>
  <si>
    <t>FIELD</t>
  </si>
  <si>
    <t>NONC</t>
  </si>
  <si>
    <t>PER DIEM</t>
  </si>
  <si>
    <t>COST VARIANCE</t>
  </si>
  <si>
    <t>TOTAL DUE TO/FROM TRAVELER</t>
  </si>
  <si>
    <t>TRAVELER SIGNATURE</t>
  </si>
  <si>
    <t>TOTAL TRIP EXPENSE</t>
  </si>
  <si>
    <t>ATM WITHDRAWAL</t>
  </si>
  <si>
    <t>NONTAX</t>
  </si>
  <si>
    <t>TAXABLE</t>
  </si>
  <si>
    <t>Is the traveler a State Employee (EE) or a Non-Employee (EE)?</t>
  </si>
  <si>
    <t>TOTALS</t>
  </si>
  <si>
    <t>DATE PAID</t>
  </si>
  <si>
    <t>INV</t>
  </si>
  <si>
    <t>ACC</t>
  </si>
  <si>
    <t>LOD</t>
  </si>
  <si>
    <t>TKT</t>
  </si>
  <si>
    <t>CAR</t>
  </si>
  <si>
    <t>UDR</t>
  </si>
  <si>
    <t>MCC</t>
  </si>
  <si>
    <t>CO</t>
  </si>
  <si>
    <t>DO</t>
  </si>
  <si>
    <t>CUS</t>
  </si>
  <si>
    <t>INSTATE</t>
  </si>
  <si>
    <t>EE</t>
  </si>
  <si>
    <t>REFERENCE / 
INV NUMBER</t>
  </si>
  <si>
    <t>TAXABLE TRAVEL REPORTING</t>
  </si>
  <si>
    <t>PREPARER'S PHONE NUMBER</t>
  </si>
  <si>
    <t>TRAVEL AUTHORIZATION / EXPENSE REPORT OPTIONS:</t>
  </si>
  <si>
    <t>SURF</t>
  </si>
  <si>
    <t>LODG</t>
  </si>
  <si>
    <t>AIR</t>
  </si>
  <si>
    <t>REIMB</t>
  </si>
  <si>
    <t>trav_non_ee</t>
  </si>
  <si>
    <t>dest_intra</t>
  </si>
  <si>
    <t>dest_out</t>
  </si>
  <si>
    <t>OUT</t>
  </si>
  <si>
    <t>PERS VEHICLE MILEAGE RATE</t>
  </si>
  <si>
    <t>EXPENSE REPORT (CONTINUATION)</t>
  </si>
  <si>
    <t>NON-EE</t>
  </si>
  <si>
    <t>trav_adv</t>
  </si>
  <si>
    <t>TRAVELER</t>
  </si>
  <si>
    <t>TYPE OF TRAVEL</t>
  </si>
  <si>
    <t>WARRANT MAILING ADDRESS OPTION</t>
  </si>
  <si>
    <t>Select whether the traveler is a State Employee (EE) or a Non-Employee (EE).</t>
  </si>
  <si>
    <t>Is this form for in-state (intra-Alaska) travel or travel outside of Alaska?</t>
  </si>
  <si>
    <t>TRAVEL AUTH NO.</t>
  </si>
  <si>
    <t>REFERENCE / INV NUMBER</t>
  </si>
  <si>
    <t>Select the option for In-State (intra-Alaska) travel or for travel outside of Alaska.</t>
  </si>
  <si>
    <t>Enter the amount from the State-authorized fare quote for the State-portion of airfare. This will be used to calculate reimbursement at the end of travel.</t>
  </si>
  <si>
    <t>TRAVEL ADVANCE</t>
  </si>
  <si>
    <t>ACTUALS</t>
  </si>
  <si>
    <t>Travel Authorization / Expense Report Field Matrix and Instructions</t>
  </si>
  <si>
    <t>PERSONAL TRAVEL (See AAM 60.080 for more information.)</t>
  </si>
  <si>
    <t>TRAVEL TOTALS</t>
  </si>
  <si>
    <t>Enter the traveler's departure date i.e., MM/DD/YYYY.</t>
  </si>
  <si>
    <t>Enter the traveler's return date , i.e.,  MM/DD/YYYY.</t>
  </si>
  <si>
    <t>Enter a detailed explanation for expense line item. This field can include information such as actual dates and departure times, actual arrival times, and actual costs. Agency may also use this area to deduct any vendor payments which are to be deducted from the employee's reimbursement, i.e., room service or movie charges which were on the hotel invoice and charged to the employee's travel card.</t>
  </si>
  <si>
    <t>Select a lodging facility type from the drop-down list or leave blank. COMM = Commercial Facility, FIELD = Field Facility (Employee Provided Meals), STATE = State Facility (Meals Provided-No Per Diem), NONC = Non-Commercial Facility.</t>
  </si>
  <si>
    <t xml:space="preserve">Enter any lodging per diem expenses paid out-of-pocket. </t>
  </si>
  <si>
    <t>TRAVEL COMPLETION APPROVALS (Post Travel)</t>
  </si>
  <si>
    <t>Traveler signs certifying the information provided is correct and constitutes a valid claim against the State of Alaska.</t>
  </si>
  <si>
    <t>Division approver signs to approve expenditure amounts claimed on this form.</t>
  </si>
  <si>
    <t>Enter the amount of ATM cash withdrawal taken by the traveler. The traveler's reimbursement total (TOTAL DUE TO/FROM TRAVELER) will be reduced by entering information in this field.</t>
  </si>
  <si>
    <t>Enter the amount of the travel advance issued. The traveler's reimbursement total (TOTAL DUE TO/FROM TRAVELER) will be reduced by entering information in this field.</t>
  </si>
  <si>
    <t>Enter the non-taxable portion of the total amount to be reimbursed.</t>
  </si>
  <si>
    <t>Enter the phone number of the person who prepared this Expense Report.</t>
  </si>
  <si>
    <t>Enter name of the person who prepared this Expense Report.</t>
  </si>
  <si>
    <t>REPORT OPTIONS</t>
  </si>
  <si>
    <t>Enter the amount of the financial line to be reimbursed to the traveler.</t>
  </si>
  <si>
    <t>Additional entry detail lines are available on the Continuation worksheet.</t>
  </si>
  <si>
    <t>TRANSPORT BEFORE/AFTER ARRAIGNMENT</t>
  </si>
  <si>
    <t>Select whether transport was completed before or after arraignment from drop-down list.</t>
  </si>
  <si>
    <r>
      <rPr>
        <b/>
        <sz val="12"/>
        <rFont val="Calibri"/>
        <family val="2"/>
      </rPr>
      <t>DPS Only</t>
    </r>
    <r>
      <rPr>
        <sz val="12"/>
        <rFont val="Calibri"/>
        <family val="2"/>
      </rPr>
      <t xml:space="preserve"> - Select "Yes" if this form contains Prisoner Transport Travel. This will unhide the PRISIONER TRANSPORT TRAVEL section of the form.</t>
    </r>
  </si>
  <si>
    <t>Enter information for person who requested or ordered prisoner transport.</t>
  </si>
  <si>
    <t>Indicate whether transport was for a juvenile prisoner.</t>
  </si>
  <si>
    <t>Indicate whether transport was for a mental-health prisoner.</t>
  </si>
  <si>
    <t xml:space="preserve">For travel within Alaska prior approval is required by the division approver. Approval can be made by signing this form or by attaching email approval with all required travel authorization information: traveler, purpose, destination, departure and return dates and times, a total not-to-exceed amount, and whether a personal deviation is requested. </t>
  </si>
  <si>
    <r>
      <rPr>
        <b/>
        <i/>
        <sz val="10"/>
        <rFont val="Calibri"/>
        <family val="2"/>
      </rPr>
      <t>DPS Only:</t>
    </r>
    <r>
      <rPr>
        <sz val="10"/>
        <rFont val="Calibri"/>
        <family val="2"/>
      </rPr>
      <t xml:space="preserve"> Does this form contain Prisoner Transport Travel?</t>
    </r>
  </si>
  <si>
    <t>PRISONER TRANSPORT TRAVEL</t>
  </si>
  <si>
    <r>
      <t>For LTC bargaining unit members only, select if actuals are requested.</t>
    </r>
    <r>
      <rPr>
        <b/>
        <sz val="12"/>
        <rFont val="Calibri"/>
        <family val="2"/>
      </rPr>
      <t/>
    </r>
  </si>
  <si>
    <t>Enter the travel authorization number for this request.</t>
  </si>
  <si>
    <t>Enter the normal days of the week worked.</t>
  </si>
  <si>
    <t>Enter the employee's normal work hours.</t>
  </si>
  <si>
    <t>If traveling outside Alaska to the contiguous United States, Hawaii, British Columbia, or the Yukon Territory prior approval is required by the division approver and the department's commissioner or designee.</t>
  </si>
  <si>
    <t>Enter Reference / Invoice number for the line item.</t>
  </si>
  <si>
    <t/>
  </si>
  <si>
    <t>EXPENSE REPORT APPROVER SIGNATURE</t>
  </si>
  <si>
    <t>Enter the total amount to be reimbursed to the traveler if taxable travel is included in the Expense Report.</t>
  </si>
  <si>
    <t>APPROVAL TO TRAVEL (See AAM 60.040 for more information.)</t>
  </si>
  <si>
    <t>Enter the taxable portion of the total amount to be reimbursed. This amount will default to a calculation of the TOTAL less NONTAX amount entered.</t>
  </si>
  <si>
    <t>SURFACE TRANS</t>
  </si>
  <si>
    <t>MILEAGE</t>
  </si>
  <si>
    <t>TYPE -- TRAVEL REIMB</t>
  </si>
  <si>
    <t>TYPE -- STATE PAID</t>
  </si>
  <si>
    <t>SURFACE TRANS - OTHER</t>
  </si>
  <si>
    <t>SURFACE TRANS - MILEAGE</t>
  </si>
  <si>
    <t>Enter any other reimbursable travel expenses such as telephone, internet charges, copies, airfare reimbursement for travel with personal deviation, etc.</t>
  </si>
  <si>
    <t>EXPENSE REPORT APPROVAL SIGNATURE</t>
  </si>
  <si>
    <t>Enter the date for the detailed expense line item, i.e., MM/DD/YYYY.</t>
  </si>
  <si>
    <t>Select a meal option from the drop-down list if meals were provided to traveler. B=Breakfast, L=Lunch, and D=Dinner.</t>
  </si>
  <si>
    <t>Enter any surface transportation charges paid out-of-pocket. These charges can include taxi, parking, ferry, bus, and shuttle charges.</t>
  </si>
  <si>
    <t>Enter the transaction date information for the line item, i.e., MM/DD/YYYY.</t>
  </si>
  <si>
    <t>State of Alaska</t>
  </si>
  <si>
    <t>TRAVELER INFORMATION</t>
  </si>
  <si>
    <t>EMPL NUM</t>
  </si>
  <si>
    <t>PERSONAL TRAVEL</t>
  </si>
  <si>
    <t>STATE AUTHORIZED TRAVEL (DATES, TIMES, DESTINATION, REQUESTED LEAVE)</t>
  </si>
  <si>
    <t>CONFERENCE NAME/CLASS TITLE</t>
  </si>
  <si>
    <t>HOTEL CONFERENCE # or NIGHTLY RATE</t>
  </si>
  <si>
    <t>SHUTTLE PROVIDED?</t>
  </si>
  <si>
    <t>PRESENTER?</t>
  </si>
  <si>
    <t>COMMENTS</t>
  </si>
  <si>
    <t>TRAVEL ADVANCE NOTICE</t>
  </si>
  <si>
    <t>Note: Travel advances are paid in accordance with Alaska Administrative Manual (AAM) guidelines as defined in section 60.070. In order to receive a travel advance, you must first have a signed Travel Advance Authorization Form on file with the state.</t>
  </si>
  <si>
    <t>http://doa.alaska.gov/dof/manuals/aam/resource/60t.pdf#070</t>
  </si>
  <si>
    <t>http://doa.alaska.gov/dof/forms/resource/trvl_adv_auth.pdf</t>
  </si>
  <si>
    <t>TIME/FLT NO</t>
  </si>
  <si>
    <t>TO</t>
  </si>
  <si>
    <t>ARRIVE</t>
  </si>
  <si>
    <t>HOTEL/LOCATION</t>
  </si>
  <si>
    <t>CHECK-IN</t>
  </si>
  <si>
    <t>CHECK-OUT</t>
  </si>
  <si>
    <t>PICK-UP</t>
  </si>
  <si>
    <t>RETURN LOCATION (if different)</t>
  </si>
  <si>
    <t>AWD/4WD</t>
  </si>
  <si>
    <t>Y</t>
  </si>
  <si>
    <t>N</t>
  </si>
  <si>
    <t>AWD</t>
  </si>
  <si>
    <t>4WD</t>
  </si>
  <si>
    <t>None</t>
  </si>
  <si>
    <t>BL</t>
  </si>
  <si>
    <t>LD</t>
  </si>
  <si>
    <t>BD</t>
  </si>
  <si>
    <t>BLD</t>
  </si>
  <si>
    <t>Required to send Email Request?</t>
  </si>
  <si>
    <t>Printed in email message?</t>
  </si>
  <si>
    <t>TA NUMBER</t>
  </si>
  <si>
    <t xml:space="preserve">Enter the city from which the traveler is departing (the city in which travel begins). If the city is not in Alaska, include the state abbreviation. </t>
  </si>
  <si>
    <r>
      <t xml:space="preserve">Enter the </t>
    </r>
    <r>
      <rPr>
        <b/>
        <sz val="12"/>
        <rFont val="Calibri"/>
        <family val="2"/>
      </rPr>
      <t>actual</t>
    </r>
    <r>
      <rPr>
        <sz val="12"/>
        <rFont val="Calibri"/>
        <family val="2"/>
      </rPr>
      <t xml:space="preserve"> departure date that is being requested. NOTE: If personal deviation is requested, this date may reflect a departure date that is for a personal deviation. </t>
    </r>
  </si>
  <si>
    <t xml:space="preserve">Enter the primary destination city for the travel request. If the destination city is not in Alaska, include the state abbreviation. </t>
  </si>
  <si>
    <r>
      <t xml:space="preserve">Enter the </t>
    </r>
    <r>
      <rPr>
        <b/>
        <sz val="12"/>
        <rFont val="Calibri"/>
        <family val="2"/>
      </rPr>
      <t>actual</t>
    </r>
    <r>
      <rPr>
        <sz val="12"/>
        <rFont val="Calibri"/>
        <family val="2"/>
      </rPr>
      <t xml:space="preserve"> date that the traveler will be returning to their duty station (the day travel concludes). NOTE: If personal deviation is requested, this date may reflect a return date that reflects a personal deviation. </t>
    </r>
  </si>
  <si>
    <t>ESTIMATED COST</t>
  </si>
  <si>
    <t>Yes - If "Yes" is selected, "This is part of a group request." will be included in the email request in the "Other Information" section.</t>
  </si>
  <si>
    <t>Only for members of the LTC bargaining unit. Select "Yes" if the traveler would  like to be reimbursed for actual expenses rather than receive a daily allowance.</t>
  </si>
  <si>
    <t>MEALS PROVIDED</t>
  </si>
  <si>
    <t>THIRD PARTY PAYER</t>
  </si>
  <si>
    <t xml:space="preserve">If a third party is paying for all or some of the requested travel, select the "Yes" response. </t>
  </si>
  <si>
    <t>NAME/COMMENTS</t>
  </si>
  <si>
    <t>Provide the name of the third party and any other pertinent information, e.g. percentage paid.</t>
  </si>
  <si>
    <t>PERSONAL DEVIATION TYPE</t>
  </si>
  <si>
    <t xml:space="preserve">Enter the name of the conference or of the training class that you will be attending. </t>
  </si>
  <si>
    <t>If a special conference rate is being provided by the hotel, provide detail information here.</t>
  </si>
  <si>
    <t>Is a shuttle provided by the conference hotel? Select response (Yes or No) from the drop-down list.</t>
  </si>
  <si>
    <t xml:space="preserve">Yes - If "Yes" is selected, "Presenting Training: Class Title." will be included in the email request in the "Other Information" section. If "No" is selected, "Attending Training: Class Title" is displayed in the "Other Information" section of the email. </t>
  </si>
  <si>
    <t xml:space="preserve">Enter information regarding the class or conference that would be useful to the person with the delegated authority to approve the travel request.  </t>
  </si>
  <si>
    <t xml:space="preserve">If the check-box for "REQUESTING TRAVEL ADVANCE" is selected, this informational text displays. </t>
  </si>
  <si>
    <t>Indicate the departure city or airport code for the travel request.</t>
  </si>
  <si>
    <t xml:space="preserve">DEPART </t>
  </si>
  <si>
    <t>Enter the date of departure.</t>
  </si>
  <si>
    <t>TIME/FLIGHT</t>
  </si>
  <si>
    <t>If desired, the traveler may request a specific flight number or a general time. Example: "AS75", or "Early Morning"</t>
  </si>
  <si>
    <t xml:space="preserve">TO  </t>
  </si>
  <si>
    <t>Traveler will indicate the airport code or the name of the city that they will be traveling to. Example: "Seattle, WA", or "SEA"</t>
  </si>
  <si>
    <t>Enter the date of arrival for the flight.</t>
  </si>
  <si>
    <t xml:space="preserve">TIME </t>
  </si>
  <si>
    <t>Traveler may request to arrive by a specific time or at a general time of day.</t>
  </si>
  <si>
    <t xml:space="preserve">Traveler may select a specific hotel or a general location (downtown, near the airport) where they would like to stay. </t>
  </si>
  <si>
    <t>Indicate the date that the traveler plans to check into the requested hotel.</t>
  </si>
  <si>
    <t>Indicate the date that the traveler plans to check out of the requested hotel.</t>
  </si>
  <si>
    <t>Traveler indicates special requests or comments, e.g. conference code for a special rate, handicapped equipped room required, etc.</t>
  </si>
  <si>
    <t>Indicate the date the traveler will be picking up the requested rental vehicle.</t>
  </si>
  <si>
    <t xml:space="preserve">RETURN  </t>
  </si>
  <si>
    <t>Indicate the date the traveler will be returning the requested rental vehicle.</t>
  </si>
  <si>
    <t>The name of the city or the location where the car will be returned, if different than the pick-up location.</t>
  </si>
  <si>
    <t>REQUESTED ARRANGEMENTS / ITINERARY</t>
  </si>
  <si>
    <t>ACTUALS REQUESTED</t>
  </si>
  <si>
    <t>At the State's discretion, travelers may be allowed to request a four-wheel (4WD) or all-wheel drive (AWD) vehicle. Provide additional information in the OTHER/SPECIAL INSTRUCTIONS section.</t>
  </si>
  <si>
    <t>Yes - If "Yes" is selected in Field 17, then data is required in this field.</t>
  </si>
  <si>
    <t>Request for Travel Authorization and Booking Form Field Matrix and Instructions</t>
  </si>
  <si>
    <t>Yes - If checkbox is selected, "Requesting Travel Advance" is displayed in the "Other Information" section of the email message.</t>
  </si>
  <si>
    <t>Yes - If completed in TR.</t>
  </si>
  <si>
    <t>Yes - If "Yes" is selected, "Requesting Actuals" will be identified in the "Other Information" section.</t>
  </si>
  <si>
    <t>Yes - If "Yes" is selected, "Personal Travel" will be indicated.</t>
  </si>
  <si>
    <t>INSTRUCTIONS FOR USE OF THIS WORKBOOK</t>
  </si>
  <si>
    <t>The functionality provided by this workbook relies on Excel macros. 
Here are some tips for making efficient use of this workbook.</t>
  </si>
  <si>
    <t>IRIS OBJECT</t>
  </si>
  <si>
    <t>AGENCY</t>
  </si>
  <si>
    <t>IRIS OBJECTS</t>
  </si>
  <si>
    <t>REF ID</t>
  </si>
  <si>
    <t>VENDOR CUST NUM / VENDOR DESC</t>
  </si>
  <si>
    <t>TOTAL (CONTINUATION PAGE 2)</t>
  </si>
  <si>
    <t>TOTAL (CONTINUATION PAGE 1)</t>
  </si>
  <si>
    <t>VN CUST NUM</t>
  </si>
  <si>
    <t>Is the Warrant Mailing Address different than the mailing address on the Traveler's VN Customer Number record?</t>
  </si>
  <si>
    <t>TRAVELER VCN</t>
  </si>
  <si>
    <t>Select "Yes" if the traveler's warrant mailing address is different than the mailing address entered on the traveler's vendor customer number (VCN) in IRIS. This will unhide the WARRANT MAILING ADDRESS section of the form.</t>
  </si>
  <si>
    <t>Enter the traveler's Vendor Customer Number (VCN).  If the traveler does not have a customer number, please contact your fiscal office to establish one.</t>
  </si>
  <si>
    <t>Enter Vendor Customer Number (VCN) and/or Description for the line item.</t>
  </si>
  <si>
    <t>STATE PCARD CHARGES AND OTHER STATE PAID EXPENSES</t>
  </si>
  <si>
    <t>TOTALS (CONTINUATION PAGE 1)</t>
  </si>
  <si>
    <t>TOTALS (CONTINUATION PAGE 2)</t>
  </si>
  <si>
    <r>
      <t xml:space="preserve">Enter the financial coding to which the travel is to be charged.
</t>
    </r>
    <r>
      <rPr>
        <b/>
        <sz val="12"/>
        <rFont val="Calibri"/>
        <family val="2"/>
      </rPr>
      <t xml:space="preserve">Required IRIS Elements - </t>
    </r>
    <r>
      <rPr>
        <sz val="12"/>
        <rFont val="Calibri"/>
        <family val="2"/>
      </rPr>
      <t xml:space="preserve">Accounting Template OR Fund-Department-Unit-Appr Unit-%
</t>
    </r>
    <r>
      <rPr>
        <b/>
        <sz val="12"/>
        <rFont val="Calibri"/>
        <family val="2"/>
      </rPr>
      <t xml:space="preserve">Optional IRIS Elements - </t>
    </r>
    <r>
      <rPr>
        <sz val="12"/>
        <rFont val="Calibri"/>
        <family val="2"/>
      </rPr>
      <t>Detail Accounting elements</t>
    </r>
  </si>
  <si>
    <t>Enter the PCard or State Paid amount for the financial line.</t>
  </si>
  <si>
    <t>PAGE CODE</t>
  </si>
  <si>
    <t>DEPT</t>
  </si>
  <si>
    <t>02</t>
  </si>
  <si>
    <t>05</t>
  </si>
  <si>
    <t>41</t>
  </si>
  <si>
    <t>08</t>
  </si>
  <si>
    <t>20</t>
  </si>
  <si>
    <t>18</t>
  </si>
  <si>
    <t>11</t>
  </si>
  <si>
    <t>07</t>
  </si>
  <si>
    <t>03</t>
  </si>
  <si>
    <t>31</t>
  </si>
  <si>
    <t>33</t>
  </si>
  <si>
    <t>09</t>
  </si>
  <si>
    <t>10</t>
  </si>
  <si>
    <t>01</t>
  </si>
  <si>
    <t>12</t>
  </si>
  <si>
    <t>04</t>
  </si>
  <si>
    <t>25</t>
  </si>
  <si>
    <t>VENDOR CUST NUM / 
VENDOR DESC</t>
  </si>
  <si>
    <t>ACTUAL TRAVEL, PER DIEM, AND REIMBURSABLE EXPENSES (NO PCARD CHARGES)</t>
  </si>
  <si>
    <t>Actuals</t>
  </si>
  <si>
    <t>Travel Advance</t>
  </si>
  <si>
    <t>State Employee</t>
  </si>
  <si>
    <t>In-State</t>
  </si>
  <si>
    <t>TOTAL (CONTINUATION PAGE 3)</t>
  </si>
  <si>
    <t>TOTALS (CONTINUATION PAGE 3)</t>
  </si>
  <si>
    <t>Added Continuation (3) page per agency request; removed protection from some locked fields on TR and TA.</t>
  </si>
  <si>
    <t>Updated logic for mileage rate to select rate based on travel date entered for the line. Mileage rate is now unlocked to allow for entry of other POV mileage rates than the most commonly used automobile rate if necessary.</t>
  </si>
  <si>
    <t>Removed Reapproval Signature from TA form per AAM Transmittal 89 effective 5/16/2016.</t>
  </si>
  <si>
    <t>TAPO NO.</t>
  </si>
  <si>
    <t>TOTALS (CONTINUATION PAGE 4)</t>
  </si>
  <si>
    <t>TOTAL (CONTINUATION PAGE 4)</t>
  </si>
  <si>
    <t>TOTALS (CONTINUATION PAGE 5)</t>
  </si>
  <si>
    <t>Enter the total estimated state cost of travel, including traveler reimbursements, based on the requested itinerary.</t>
  </si>
  <si>
    <t>TAPO (Travel Purchase Order) Document ID from IRIS FIN.</t>
  </si>
  <si>
    <t>Added mileage rate for travel on or after January 1, 2017.</t>
  </si>
  <si>
    <t>Added mileage rate for travel on or after January 1, 2016.</t>
  </si>
  <si>
    <t>Removed radio buttons and checkboxes, converted form controls to list drop-down boxes; simplified macros for TR and TA; added descriptive text to Financial Coding fields.</t>
  </si>
  <si>
    <t>Converted form to .XLTM format, added IRIS references, removed AKSAS references.</t>
  </si>
  <si>
    <t>Added Spell Check Button to Travel Request, TA with Exp Report, and Continuation tabs.</t>
  </si>
  <si>
    <t>Modified Mileage calculation to use a ROUND formula.</t>
  </si>
  <si>
    <t>Added mileage rate for travel on or after January 1, 2015.</t>
  </si>
  <si>
    <t>Modified cell protection so that formulas are visible in locked cells.</t>
  </si>
  <si>
    <t>Increased  "Total Not to Exceed" amount on Travel Authorization form to $25,000.</t>
  </si>
  <si>
    <t>Added mileage rate for travel on or after January 1, 2014.</t>
  </si>
  <si>
    <t>Request for Travel
Authorization and Booking</t>
  </si>
  <si>
    <t>TAPO NUMBER</t>
  </si>
  <si>
    <t>TRAVELER'S LEGAL NAME (AS SHOWN ON GOV'T ID)</t>
  </si>
  <si>
    <t>DATE OF BIRTH</t>
  </si>
  <si>
    <t>GENDER</t>
  </si>
  <si>
    <t>30</t>
  </si>
  <si>
    <t>JOB TITLE</t>
  </si>
  <si>
    <t>Does this request include any itinerary changes to include personal travel? This includes changes to the return or departure date with no other routing changes, e.g. extending your stay through the weekend. If there are any routing changes, or if the traveler wishes to use a companion certificate for a non-state traveler to accompany them, then the traveler is responsible for purchasing the airfare.  The state will cover airfare costs up to the estimated amount of the state authorized travel. The state is not responsible for the cost of any travel purchased by the employee prior to receiving formal authorization for state travel.</t>
  </si>
  <si>
    <t>REQUEST INCLUDES 
PERSONAL TRAVEL</t>
  </si>
  <si>
    <t>Template</t>
  </si>
  <si>
    <t>Function</t>
  </si>
  <si>
    <t>Fund</t>
  </si>
  <si>
    <t>Program</t>
  </si>
  <si>
    <t>Phase</t>
  </si>
  <si>
    <t>Appr</t>
  </si>
  <si>
    <t>GOV</t>
  </si>
  <si>
    <t>DOA</t>
  </si>
  <si>
    <t>LAW</t>
  </si>
  <si>
    <t>DOR</t>
  </si>
  <si>
    <t>EED</t>
  </si>
  <si>
    <t>DOL</t>
  </si>
  <si>
    <t>CED</t>
  </si>
  <si>
    <t>MVA</t>
  </si>
  <si>
    <t>DNR</t>
  </si>
  <si>
    <t>DFG</t>
  </si>
  <si>
    <t>DPS</t>
  </si>
  <si>
    <t>DEC</t>
  </si>
  <si>
    <t>DOC</t>
  </si>
  <si>
    <t>DOT</t>
  </si>
  <si>
    <t>LEG</t>
  </si>
  <si>
    <t>ACS</t>
  </si>
  <si>
    <t>OTHER SPECIAL INSTRUCTIONS</t>
  </si>
  <si>
    <t>PICK-UP DATE</t>
  </si>
  <si>
    <t>DEPART DATE</t>
  </si>
  <si>
    <r>
      <t xml:space="preserve">This request includes a personal travel extension with </t>
    </r>
    <r>
      <rPr>
        <b/>
        <sz val="8"/>
        <color indexed="8"/>
        <rFont val="Calibri"/>
        <family val="2"/>
      </rPr>
      <t>NO</t>
    </r>
    <r>
      <rPr>
        <sz val="8"/>
        <color indexed="8"/>
        <rFont val="Calibri"/>
        <family val="2"/>
      </rPr>
      <t xml:space="preserve"> </t>
    </r>
    <r>
      <rPr>
        <b/>
        <sz val="8"/>
        <color indexed="8"/>
        <rFont val="Calibri"/>
        <family val="2"/>
      </rPr>
      <t>routing change</t>
    </r>
    <r>
      <rPr>
        <sz val="8"/>
        <color indexed="8"/>
        <rFont val="Calibri"/>
        <family val="2"/>
      </rPr>
      <t xml:space="preserve"> from the state authorized destination(s) </t>
    </r>
    <r>
      <rPr>
        <b/>
        <sz val="8"/>
        <color indexed="8"/>
        <rFont val="Calibri"/>
        <family val="2"/>
      </rPr>
      <t>AND NO</t>
    </r>
    <r>
      <rPr>
        <sz val="8"/>
        <color indexed="8"/>
        <rFont val="Calibri"/>
        <family val="2"/>
      </rPr>
      <t xml:space="preserve"> </t>
    </r>
    <r>
      <rPr>
        <b/>
        <sz val="8"/>
        <color indexed="8"/>
        <rFont val="Calibri"/>
        <family val="2"/>
      </rPr>
      <t>companion certificate</t>
    </r>
    <r>
      <rPr>
        <sz val="8"/>
        <color indexed="8"/>
        <rFont val="Calibri"/>
        <family val="2"/>
      </rPr>
      <t>.</t>
    </r>
  </si>
  <si>
    <r>
      <t xml:space="preserve">This request is for a state authorized airfare quote only. </t>
    </r>
    <r>
      <rPr>
        <b/>
        <sz val="8"/>
        <color indexed="8"/>
        <rFont val="Calibri"/>
        <family val="2"/>
      </rPr>
      <t>The traveler is responsible for purchasing the air travel</t>
    </r>
    <r>
      <rPr>
        <sz val="8"/>
        <color indexed="8"/>
        <rFont val="Calibri"/>
        <family val="2"/>
      </rPr>
      <t xml:space="preserve"> themselves due to personal travel that includes a routing change or the use of a companion certificate.</t>
    </r>
  </si>
  <si>
    <t>DESTINATION</t>
  </si>
  <si>
    <t>ADDITIONAL DETAILS</t>
  </si>
  <si>
    <t>MILEAGE/COST</t>
  </si>
  <si>
    <t>Will the traveler be attending a conference or training?</t>
  </si>
  <si>
    <t>Does itinerary include Air Travel?</t>
  </si>
  <si>
    <t>Does itinerary include a Hotel Booking?</t>
  </si>
  <si>
    <t>Does itinerary include a Rental Car Reservation?</t>
  </si>
  <si>
    <t>Does Itinerary include any Rural or Non-Standard Travel?</t>
  </si>
  <si>
    <t>Legislature</t>
  </si>
  <si>
    <t>Alaska Court System</t>
  </si>
  <si>
    <t>Commerce, Community &amp; Econ Dev</t>
  </si>
  <si>
    <t>Environmental Conservation</t>
  </si>
  <si>
    <t>Fish &amp; Game</t>
  </si>
  <si>
    <t>Administration</t>
  </si>
  <si>
    <t>Corrections</t>
  </si>
  <si>
    <t>Labor &amp; Workforce Development</t>
  </si>
  <si>
    <t>Education &amp; Early Development</t>
  </si>
  <si>
    <t>Law</t>
  </si>
  <si>
    <t>Transportation &amp; Public Fac</t>
  </si>
  <si>
    <t>Revenue</t>
  </si>
  <si>
    <t>Public Safety</t>
  </si>
  <si>
    <t>Natural Resources</t>
  </si>
  <si>
    <t>Office of the Governor</t>
  </si>
  <si>
    <t>Military &amp; Veterans Affairs</t>
  </si>
  <si>
    <t>Enter the travel authorization number for this request if known (not required).</t>
  </si>
  <si>
    <t>TAPO (Travel Purchase Order) Document ID from IRIS FIN. TAPO numbers are generated when travel is booked by Shared Services of Alaska.</t>
  </si>
  <si>
    <t>TRAVELER'S LEGAL NAME</t>
  </si>
  <si>
    <r>
      <t>Provide a brief description of the purpose and business need for the trip. Do not use acronyms. If the traveler is someone who will have their travel costs reported in the annual Executive Compensation and Travel Report, make sure to provide as much detail as required. (See AGENCY information regarding non-employees.)</t>
    </r>
    <r>
      <rPr>
        <b/>
        <sz val="12"/>
        <color indexed="10"/>
        <rFont val="Calibri"/>
        <family val="2"/>
      </rPr>
      <t xml:space="preserve"> </t>
    </r>
  </si>
  <si>
    <t>SHOULD ITINERARY MATCH OTHER TRAVELERS?</t>
  </si>
  <si>
    <r>
      <t xml:space="preserve">Select the response that is accurate for this travel request. If it is known that more than one department employee will be attending the same function, </t>
    </r>
    <r>
      <rPr>
        <b/>
        <i/>
        <sz val="12"/>
        <rFont val="Calibri"/>
        <family val="2"/>
      </rPr>
      <t>even if they are in different divisions or sections</t>
    </r>
    <r>
      <rPr>
        <sz val="12"/>
        <rFont val="Calibri"/>
        <family val="2"/>
      </rPr>
      <t>, select "Yes".</t>
    </r>
    <r>
      <rPr>
        <b/>
        <sz val="12"/>
        <color indexed="36"/>
        <rFont val="Calibri"/>
        <family val="2"/>
      </rPr>
      <t xml:space="preserve"> </t>
    </r>
    <r>
      <rPr>
        <sz val="12"/>
        <rFont val="Calibri"/>
        <family val="2"/>
      </rPr>
      <t>Add any relevant details for matching your itinerary with other traveler(s).</t>
    </r>
  </si>
  <si>
    <t xml:space="preserve">Will any meals be provided during the trip? If so, provide additional detail in the "COMMENTS" box (Requested Arrangements/Itinerary section), or as an attachment. If travel is for a conference or training, the agenda should be reviewed to determine if meals will be provided as part of the event cost. Refer to the Alaska Administrative Manual (AAM) travel section for specific instruction for meal reimbursement. </t>
  </si>
  <si>
    <t>Yes - If "Yes" is selected, "Third Party Payer" is included in the email message in the "Other Information" section. Additionally, if "Yes" was selected in this field, data entry is required in NAME/COMMENTS.</t>
  </si>
  <si>
    <t xml:space="preserve">Yes – If THIRD PARTY PAYER response is “Yes”, the data entered in this field is included in the email message in the “Other Information” section. </t>
  </si>
  <si>
    <t>REQUESTED ARRANGEMENTS/ITINERARY</t>
  </si>
  <si>
    <r>
      <t xml:space="preserve">Select the response that is accurate for this travel request. Any travel request that is beyond the minimum business itinerary is considered to be a deviated travel request. If "Yes" is selected, one of the deviation descriptions in PERSONAL DEVIATION TYPE must be selected, </t>
    </r>
    <r>
      <rPr>
        <b/>
        <i/>
        <sz val="12"/>
        <rFont val="Calibri"/>
        <family val="2"/>
      </rPr>
      <t>and</t>
    </r>
    <r>
      <rPr>
        <sz val="12"/>
        <rFont val="Calibri"/>
        <family val="2"/>
      </rPr>
      <t xml:space="preserve"> "STATE AUTHORIZED TRAVEL (DATES, TIMES, DESTINATION, REQUESTED LEAVE) is required. </t>
    </r>
  </si>
  <si>
    <t>Yes - If "Yes" was selected in REQUEST INCLUDES PERSONAL TRAVEL.</t>
  </si>
  <si>
    <t>Yes - If "Yes" was selected in PERSONAL DEVIATION TYPE, the description (type) of deviation is included in the email message in the "Personal Travel" section.</t>
  </si>
  <si>
    <t>Yes - If "Attending Conference or Training" is selected.</t>
  </si>
  <si>
    <t>Yes - The CONFERENCE NAME/CLASS TITLE of the event is included in the "Other Information" section.</t>
  </si>
  <si>
    <t>Will you be a formal presenter at the conference or training? Select response from the drop-down list (Yes or No).</t>
  </si>
  <si>
    <t>Traveler indicates the city in which they are requesting a hotel.</t>
  </si>
  <si>
    <t>Indicate the city in which the traveler is requesting a rental vehicle.</t>
  </si>
  <si>
    <t>PRISONER DETAILS - NAME(S), DOB(S), and COURT CASE(S)</t>
  </si>
  <si>
    <t>Enter Prisoner Name, Date of Birth (DOB), and Court Case Number for each prisoner transported.</t>
  </si>
  <si>
    <t>Select if the traveler needs a travel advance for estimated meals and incidental expenses (M&amp;IE). Travel advances are generally calculated at 80% of estimated M&amp;IE. Selection of this field should be accompanied with the entry in field TRAVEL ADVANCE DN and TRAVEL ADVANCE AMOUNT in Expense Report at the bottom of the form. See AAM 60.070 for more information.</t>
  </si>
  <si>
    <t>Indicate whether this trip includes an interruption or deviation for personal travel before, during, or after the State-authorized portion of the trip.  A "Yes" selection should be documented with entries in fields DATE BEGINS, DATE ENDS, and STATE AUTH AIRFARE for details about the personal travel.</t>
  </si>
  <si>
    <t>This field will calculate the mileage reimbursement based on the Date entered in DATE times field # OF MILES driven.</t>
  </si>
  <si>
    <t>Enter claimed M&amp;IE per diem expenses, reduce reimbursement amount for any meals provided to traveler.</t>
  </si>
  <si>
    <t>This field displays the difference between the TOTAL TRIP EXPENSE to field EST COST FROM TRAVEL REQUEST from the TRAVEL AUTHORIZATION section. It is for informational purposes only.</t>
  </si>
  <si>
    <t>Enter the IRIS Object Code for the financial line. This field may be pre-populated based on the combination of selections on the form. (Formula can be overridden in these cells if necessary.)</t>
  </si>
  <si>
    <t>Enter the warrant mailing address only if different than the mailing address entered on the traveler's Customer Record in IRIS. This section is hidden by default, to unhide it select "Yes" in field at top of worksheet (see above).</t>
  </si>
  <si>
    <t xml:space="preserve">Note: Actual lodging expenses that exceed $300 room rate per night, excluding taxes, must be approved in advance by commissioners or designee. All requests shall include justification that clearly demonstrates the lodging is a government rate and cannot be acquired for less than $300 per night. Quotes from a least three moderately priced hotels in the same vicinity should be included with the justification. Alaska Administrative Manual (AAM) Section 60.240. </t>
  </si>
  <si>
    <t>DOES TRAVELER HAVE AN E-TRAVEL PROFILE? IF NO, PLEASE PROVIDE GENERIC TRAVEL PROFILE TO BE USED FOR BOOKING.</t>
  </si>
  <si>
    <t xml:space="preserve">1) DO NOT attempt to use this workbook within your internet browser (such as Internet Explorer). To use this workbook, you must open it in Microsoft Excel. This workbook must be saved as an Excel Macro-Enabled Workbook (*.xlsm) in order for the macros to function correctly after saving. </t>
  </si>
  <si>
    <t>Is a refundable ticket required?</t>
  </si>
  <si>
    <t>FINANCIAL 
CODING</t>
  </si>
  <si>
    <t>Added mileage rate for travel on or after January 1, 2018.</t>
  </si>
  <si>
    <t>Unit</t>
  </si>
  <si>
    <t>Location</t>
  </si>
  <si>
    <t>P Period</t>
  </si>
  <si>
    <t>(choose)</t>
  </si>
  <si>
    <t>Dept Obj</t>
  </si>
  <si>
    <t>Sub OBSA</t>
  </si>
  <si>
    <t>ACCOUNTING ELEMENTS</t>
  </si>
  <si>
    <t>Sub Fund</t>
  </si>
  <si>
    <t>Sub Unit</t>
  </si>
  <si>
    <t>Activity</t>
  </si>
  <si>
    <t>Sub Obj</t>
  </si>
  <si>
    <t>BSA</t>
  </si>
  <si>
    <t>Sub Rev</t>
  </si>
  <si>
    <t>Dept Rev</t>
  </si>
  <si>
    <t>Sub BSA</t>
  </si>
  <si>
    <t>OBSA</t>
  </si>
  <si>
    <t>Rprting</t>
  </si>
  <si>
    <t>Sub Act</t>
  </si>
  <si>
    <t>Sub Loc</t>
  </si>
  <si>
    <t>Sub Fnct</t>
  </si>
  <si>
    <t>Sub Rprt</t>
  </si>
  <si>
    <t>Task</t>
  </si>
  <si>
    <t>Sub Task</t>
  </si>
  <si>
    <t>Tsk Ordr</t>
  </si>
  <si>
    <t>EXECUTIVE TRAVEL OPTIONS FOR PURPOSE</t>
  </si>
  <si>
    <t>Legislative Related Travel</t>
  </si>
  <si>
    <t>Constituent Related Travel</t>
  </si>
  <si>
    <t xml:space="preserve"># of Coding Splits: </t>
  </si>
  <si>
    <t>Begin Date</t>
  </si>
  <si>
    <t>End Date</t>
  </si>
  <si>
    <t>State Authorized Airfare/MBI Quote</t>
  </si>
  <si>
    <t>Notes</t>
  </si>
  <si>
    <t>Minimum Business Itinerary (MBI) Details</t>
  </si>
  <si>
    <t>Does itinerary include a Hotel Booking? (If Yes, please provide multiple hotel choices.)</t>
  </si>
  <si>
    <t>Does Itinerary include Alaska Marine Highway System (AMHS) Travel?</t>
  </si>
  <si>
    <t>VEHICLE TYPE</t>
  </si>
  <si>
    <t>YEAR</t>
  </si>
  <si>
    <t>MAKE</t>
  </si>
  <si>
    <t>LENGTH (FEET)</t>
  </si>
  <si>
    <t>SUB-MODEL</t>
  </si>
  <si>
    <t>MBI DATE BEGINS</t>
  </si>
  <si>
    <t>MBI DATE ENDS</t>
  </si>
  <si>
    <t>LAST FOUR DIGITS</t>
  </si>
  <si>
    <t>MODEL</t>
  </si>
  <si>
    <t>Send New Booking Requests to: doa.ssoa.newbooking@alaska.gov</t>
  </si>
  <si>
    <r>
      <rPr>
        <b/>
        <i/>
        <sz val="8"/>
        <rFont val="Calibri"/>
        <family val="2"/>
      </rPr>
      <t>Required</t>
    </r>
    <r>
      <rPr>
        <b/>
        <sz val="8"/>
        <rFont val="Calibri"/>
        <family val="2"/>
      </rPr>
      <t xml:space="preserve"> - Accounting Template OR Fund-Unit-Appr Unit-%</t>
    </r>
  </si>
  <si>
    <t>BFY</t>
  </si>
  <si>
    <t>Conference/Training Related Travel</t>
  </si>
  <si>
    <t>Federal Related Travel</t>
  </si>
  <si>
    <t>Office of the Governor Related Travel</t>
  </si>
  <si>
    <t>Third-Party Reimbursement Travel</t>
  </si>
  <si>
    <t>Executive Branch/Dept Related Travel</t>
  </si>
  <si>
    <t>Board/Comm/Council Related Travel</t>
  </si>
  <si>
    <t>Send Requests TAPO Only requests to: doa.ssoa.selfbooking@alaska.gov</t>
  </si>
  <si>
    <t>FY</t>
  </si>
  <si>
    <t>DIV</t>
  </si>
  <si>
    <t>DIV SHORT NAME</t>
  </si>
  <si>
    <t>DIV NAME</t>
  </si>
  <si>
    <t>DAS-Administrat</t>
  </si>
  <si>
    <t>DAS-Administrative Services</t>
  </si>
  <si>
    <t>ELE-Elections</t>
  </si>
  <si>
    <t>EXE-Executive O</t>
  </si>
  <si>
    <t>EXE-Executive Office</t>
  </si>
  <si>
    <t>HRC-Human Right</t>
  </si>
  <si>
    <t>HRC-Human Rights Commission</t>
  </si>
  <si>
    <t>LTG-Lieutenant</t>
  </si>
  <si>
    <t>LTG-Lieutenant Governor</t>
  </si>
  <si>
    <t>OMB-Office of M</t>
  </si>
  <si>
    <t>OMB-Office of Management and Budget</t>
  </si>
  <si>
    <t>RDE-Redistrict</t>
  </si>
  <si>
    <t>RDE-Redistricting Board</t>
  </si>
  <si>
    <t>AOG-Alaska AOG</t>
  </si>
  <si>
    <t>COM-Office of t</t>
  </si>
  <si>
    <t>COM-Office of the Commissioner</t>
  </si>
  <si>
    <t>DGS-General Ser</t>
  </si>
  <si>
    <t>DGS-General Services</t>
  </si>
  <si>
    <t>DLR-Labor Relat</t>
  </si>
  <si>
    <t>DLR-Labor Relations</t>
  </si>
  <si>
    <t>DMV-Motor Vehic</t>
  </si>
  <si>
    <t>DMV-Motor Vehicles</t>
  </si>
  <si>
    <t>DOP-Personnel</t>
  </si>
  <si>
    <t>DRB-Retirement</t>
  </si>
  <si>
    <t>DRB-Retirement and Benefits</t>
  </si>
  <si>
    <t>DRM-Risk Manage</t>
  </si>
  <si>
    <t>DRM-Risk Management</t>
  </si>
  <si>
    <t>DSS-Shared Serv</t>
  </si>
  <si>
    <t>DSS-Shared Services</t>
  </si>
  <si>
    <t>ETS-Enterprise</t>
  </si>
  <si>
    <t>ETS-Enterprise Technology Services</t>
  </si>
  <si>
    <t>FIN-Finance</t>
  </si>
  <si>
    <t>OAH-Office of A</t>
  </si>
  <si>
    <t>OAH-Office of Administrative Hearings</t>
  </si>
  <si>
    <t>OIT-Office of I</t>
  </si>
  <si>
    <t>OIT-Office of Information Technology</t>
  </si>
  <si>
    <t>OPA-Office of P</t>
  </si>
  <si>
    <t>OPA-Office of Public Advocacy</t>
  </si>
  <si>
    <t>PDA-Public Defe</t>
  </si>
  <si>
    <t>PDA-Public Defender Agency</t>
  </si>
  <si>
    <t>POC-Alaska Publ</t>
  </si>
  <si>
    <t>POC-Alaska Public Offices Commission</t>
  </si>
  <si>
    <t>AGO-Office of t</t>
  </si>
  <si>
    <t>AGO-Office of the Attorney General</t>
  </si>
  <si>
    <t>ASD-Administrat</t>
  </si>
  <si>
    <t>ASD-Administrative Services</t>
  </si>
  <si>
    <t>CIV-Civil Divis</t>
  </si>
  <si>
    <t>CIV-Civil Division</t>
  </si>
  <si>
    <t>CRM-Criminal Di</t>
  </si>
  <si>
    <t>CRM-Criminal Division</t>
  </si>
  <si>
    <t>CIU-Criminal In</t>
  </si>
  <si>
    <t>CIU-Criminal Investigations Unit</t>
  </si>
  <si>
    <t>CSS-Child Suppo</t>
  </si>
  <si>
    <t>CSS-Child Support Services Division</t>
  </si>
  <si>
    <t>MHT-Mental Heal</t>
  </si>
  <si>
    <t>MHT-Mental Health Trust Authority</t>
  </si>
  <si>
    <t>OCC-Comm Off</t>
  </si>
  <si>
    <t>OCC-Office of Commissioner</t>
  </si>
  <si>
    <t>PFC-Alaska Perm</t>
  </si>
  <si>
    <t>PFC-Alaska Permanent Fund Corporation</t>
  </si>
  <si>
    <t>PFD-Permanent F</t>
  </si>
  <si>
    <t>PFD-Permanent Fund Dividend Division</t>
  </si>
  <si>
    <t>TAX-Tax Divisio</t>
  </si>
  <si>
    <t>TAX-Tax Division</t>
  </si>
  <si>
    <t>TRS-Treasury Di</t>
  </si>
  <si>
    <t>TRS-Treasury Division</t>
  </si>
  <si>
    <t>ART-Alaska Stat</t>
  </si>
  <si>
    <t>ART-Alaska State Council on the Arts</t>
  </si>
  <si>
    <t>ESE-EDUC EXCE</t>
  </si>
  <si>
    <t>ESE-EDUCATOR AND SCHOOL EXCELLENCE</t>
  </si>
  <si>
    <t>EXA-Executive A</t>
  </si>
  <si>
    <t>EXA-Executive Administration</t>
  </si>
  <si>
    <t>FSS-FINSUPPORT</t>
  </si>
  <si>
    <t>FSS-FINANCE AND SUPPORT SERVICES</t>
  </si>
  <si>
    <t>LAM-Alaska Libr</t>
  </si>
  <si>
    <t>LAM-Alaska Library, Archives and Museums</t>
  </si>
  <si>
    <t>MTE-Mt. Edgecum</t>
  </si>
  <si>
    <t>MTE-Mt. Edgecumbe Boarding School</t>
  </si>
  <si>
    <t>PSE-Alaska Post</t>
  </si>
  <si>
    <t>PTP-Professiona</t>
  </si>
  <si>
    <t>STL-STUDENT LRN</t>
  </si>
  <si>
    <t>STL-STUDENT LEARNING</t>
  </si>
  <si>
    <t>TLS-Teaching an</t>
  </si>
  <si>
    <t>TLS-Teaching and Learning Support</t>
  </si>
  <si>
    <t>APH-Alaska Pion</t>
  </si>
  <si>
    <t>APH-Alaska Pioneers Homes</t>
  </si>
  <si>
    <t>DBH-Behavioral</t>
  </si>
  <si>
    <t>DBH-Behavioral Health</t>
  </si>
  <si>
    <t>DJJ-Juvenile Ju</t>
  </si>
  <si>
    <t>DJJ-Juvenile Justice</t>
  </si>
  <si>
    <t>DPA-Public Assi</t>
  </si>
  <si>
    <t>DPA-Public Assistance</t>
  </si>
  <si>
    <t>DPH-Public Heal</t>
  </si>
  <si>
    <t>DPH-Public Health</t>
  </si>
  <si>
    <t>DSS-Sup Serv</t>
  </si>
  <si>
    <t>DSS-Support Services</t>
  </si>
  <si>
    <t>HCS-Health Care</t>
  </si>
  <si>
    <t>HCS-Health Care Services</t>
  </si>
  <si>
    <t>OCS-Office of C</t>
  </si>
  <si>
    <t>OCS-Office of Children's Services</t>
  </si>
  <si>
    <t>SDS-Sen Dis Svs</t>
  </si>
  <si>
    <t>SDS-Senior and Disabilities Services</t>
  </si>
  <si>
    <t>AVT-Alaska Voca</t>
  </si>
  <si>
    <t>AVT-Alaska Vocational Technical Center</t>
  </si>
  <si>
    <t>DET-Employment</t>
  </si>
  <si>
    <t>DET-Employment &amp; Training Services</t>
  </si>
  <si>
    <t>DVR-Vocational</t>
  </si>
  <si>
    <t>DVR-Vocational Rehabilitation</t>
  </si>
  <si>
    <t>LSS-Labor Stand</t>
  </si>
  <si>
    <t>LSS-Labor Standards and Safety</t>
  </si>
  <si>
    <t>WCD-Workers' Co</t>
  </si>
  <si>
    <t>WCD-Workers' Compensation</t>
  </si>
  <si>
    <t>AID-Alaska Indu</t>
  </si>
  <si>
    <t>AMC-Alc Mar Ctl</t>
  </si>
  <si>
    <t>AMC-Alcohol &amp; Marijuana Control Office</t>
  </si>
  <si>
    <t>ASM-Alaska Seaf</t>
  </si>
  <si>
    <t>BSC-Banking and</t>
  </si>
  <si>
    <t>BSC-Banking and Securities</t>
  </si>
  <si>
    <t>CBP-CBPL</t>
  </si>
  <si>
    <t>COM-Commissione</t>
  </si>
  <si>
    <t>COM-Commissioner's Office</t>
  </si>
  <si>
    <t>CRA-Community a</t>
  </si>
  <si>
    <t>CRA-Community and Regional Affairs</t>
  </si>
  <si>
    <t>INS-Division of</t>
  </si>
  <si>
    <t>RCA-Regulatory</t>
  </si>
  <si>
    <t>RCA-Regulatory Commission of Alaska</t>
  </si>
  <si>
    <t>AAC-Alaska Aero</t>
  </si>
  <si>
    <t>AAC-Alaska Aerospace Corporation</t>
  </si>
  <si>
    <t>AFM-Aerospace F</t>
  </si>
  <si>
    <t>AFM-Aerospace Facilities Maintenance</t>
  </si>
  <si>
    <t>AIR-Natl Grd</t>
  </si>
  <si>
    <t>AIR-Air National Guard</t>
  </si>
  <si>
    <t>ARM-Natl Grd</t>
  </si>
  <si>
    <t>ARM-Army National Guard</t>
  </si>
  <si>
    <t>HLS-HL Security</t>
  </si>
  <si>
    <t>HLS-Homeland Security</t>
  </si>
  <si>
    <t>MYC-Alaska Mili</t>
  </si>
  <si>
    <t>MYC-Alaska Military Youth Academy</t>
  </si>
  <si>
    <t>VET-Veterans Af</t>
  </si>
  <si>
    <t>VET-Veterans Affairs</t>
  </si>
  <si>
    <t>ADM-Administrat</t>
  </si>
  <si>
    <t>AGR-Division of</t>
  </si>
  <si>
    <t>FOR-Division of</t>
  </si>
  <si>
    <t>GGS-Division of</t>
  </si>
  <si>
    <t>IRM-Information</t>
  </si>
  <si>
    <t>IRM-Information Resource Management</t>
  </si>
  <si>
    <t>MHL-Mental Heal</t>
  </si>
  <si>
    <t>MLW-Division of</t>
  </si>
  <si>
    <t>NSG-North Slope</t>
  </si>
  <si>
    <t>NSG-North Slope Gas Commercialization</t>
  </si>
  <si>
    <t>OIL-Oil and Gas</t>
  </si>
  <si>
    <t>OPM-Office of P</t>
  </si>
  <si>
    <t>PKS-Division of</t>
  </si>
  <si>
    <t>REC-Recorder's</t>
  </si>
  <si>
    <t>REC-Recorder's Office</t>
  </si>
  <si>
    <t>BDS-Boards Supp</t>
  </si>
  <si>
    <t>BDS-Boards Support</t>
  </si>
  <si>
    <t>CFE-Commercial</t>
  </si>
  <si>
    <t>CFE-Commercial Fisheries Entry Commission</t>
  </si>
  <si>
    <t>COF-Commercial</t>
  </si>
  <si>
    <t>COF-Commercial Fisheries</t>
  </si>
  <si>
    <t>DWC-Wildlife Co</t>
  </si>
  <si>
    <t>DWC-Wildlife Conservation</t>
  </si>
  <si>
    <t>EVO-Exxon Valde</t>
  </si>
  <si>
    <t>EVO-Exxon Valdez Oil Spill Trustee Commission</t>
  </si>
  <si>
    <t>HAB-Habitat</t>
  </si>
  <si>
    <t>SPF-Sport Fish</t>
  </si>
  <si>
    <t>SUB-Subsistence</t>
  </si>
  <si>
    <t>AST-Alaska Stat</t>
  </si>
  <si>
    <t>AST-Alaska State Trooper Detachments</t>
  </si>
  <si>
    <t>AWT-Alaska Wild</t>
  </si>
  <si>
    <t>AWT-Alaska Wildlife Troopers</t>
  </si>
  <si>
    <t>FLS-Fire and Li</t>
  </si>
  <si>
    <t>FLS-Fire and Life Safety</t>
  </si>
  <si>
    <t>STW-Statewide S</t>
  </si>
  <si>
    <t>STW-Statewide Services</t>
  </si>
  <si>
    <t>DEH-Environment</t>
  </si>
  <si>
    <t>DEH-Environmental Health</t>
  </si>
  <si>
    <t>DOA-Division of</t>
  </si>
  <si>
    <t>DOA-Division of Air Quality</t>
  </si>
  <si>
    <t>DOW-Division of</t>
  </si>
  <si>
    <t>DOW-Division of Water</t>
  </si>
  <si>
    <t>SPR-Division of</t>
  </si>
  <si>
    <t>ADS-Administrat</t>
  </si>
  <si>
    <t>ADS-Administration and Support</t>
  </si>
  <si>
    <t>HRS-Hlth Rehab</t>
  </si>
  <si>
    <t>HRS-Health Rehab Services</t>
  </si>
  <si>
    <t>OHP-Offender Ha</t>
  </si>
  <si>
    <t>OHP-Offender Habilitation Programs</t>
  </si>
  <si>
    <t>PBO-Parole Boar</t>
  </si>
  <si>
    <t>PBO-Parole Board</t>
  </si>
  <si>
    <t>ASD-Adm Serv</t>
  </si>
  <si>
    <t>AVI-Aviation</t>
  </si>
  <si>
    <t>CRD-Central Reg</t>
  </si>
  <si>
    <t>CRD-Central Region Director's Office</t>
  </si>
  <si>
    <t>DES-Statewide D</t>
  </si>
  <si>
    <t>DES-Statewide Design</t>
  </si>
  <si>
    <t>DFS-Facilities</t>
  </si>
  <si>
    <t>DFS-Facilities Services</t>
  </si>
  <si>
    <t>IAD-Intl Arpt</t>
  </si>
  <si>
    <t>IAD-International Airports</t>
  </si>
  <si>
    <t>ISD-Information</t>
  </si>
  <si>
    <t>ISD-Information Systems and Services</t>
  </si>
  <si>
    <t>MHD-Mar Hwy</t>
  </si>
  <si>
    <t>MHD-Marine Highways</t>
  </si>
  <si>
    <t>MSC-Measurement</t>
  </si>
  <si>
    <t>NRD-Northern Re</t>
  </si>
  <si>
    <t>NRD-Northern Region Director's Office</t>
  </si>
  <si>
    <t>PUF-Public Faci</t>
  </si>
  <si>
    <t>PUF-Public Facilities</t>
  </si>
  <si>
    <t>SEF-Northern St</t>
  </si>
  <si>
    <t>SEF-Northern State Equipment Fleet</t>
  </si>
  <si>
    <t>SRD-South Coast</t>
  </si>
  <si>
    <t>SRD-South Coast Region Director's Office</t>
  </si>
  <si>
    <t>SWP-Statewide P</t>
  </si>
  <si>
    <t>SWP-Statewide Program Development</t>
  </si>
  <si>
    <t>LAA-Legislative</t>
  </si>
  <si>
    <t>LAA-Legislative Affairs Agency</t>
  </si>
  <si>
    <t>LAU-Legislative</t>
  </si>
  <si>
    <t>LAU-Legislative Audit</t>
  </si>
  <si>
    <t>LEG-Legislative</t>
  </si>
  <si>
    <t>LEG-Legislative Branch</t>
  </si>
  <si>
    <t>LFD-Legislative</t>
  </si>
  <si>
    <t>LFD-Legislative Finance Division</t>
  </si>
  <si>
    <t>LRS-Legal and R</t>
  </si>
  <si>
    <t>LRS-Legal and Research Services</t>
  </si>
  <si>
    <t>OOM-Office of t</t>
  </si>
  <si>
    <t>OOM-Office of the Ombudsman</t>
  </si>
  <si>
    <t>OVR-Office of t</t>
  </si>
  <si>
    <t>OVR-Office of the Victim's Rights</t>
  </si>
  <si>
    <t>ACJ-Alaska Comm</t>
  </si>
  <si>
    <t>ACJ-Alaska Commission on Judicial Conduct</t>
  </si>
  <si>
    <t>ADM-Administrative Services</t>
  </si>
  <si>
    <t>AJC-Alaska Judi</t>
  </si>
  <si>
    <t>AJC-Alaska Judicial Council</t>
  </si>
  <si>
    <t>APP-Court of Ap</t>
  </si>
  <si>
    <t>APP-Court of Appeals Slip Opinions</t>
  </si>
  <si>
    <t>TRC-Alaska Tria</t>
  </si>
  <si>
    <t>TRC-Alaska Trial Courts</t>
  </si>
  <si>
    <t># OF CODING SPLITS</t>
  </si>
  <si>
    <t>EXECUTIVE TRAVEL and TYPE OF TRAVEL [IF YES]</t>
  </si>
  <si>
    <r>
      <t xml:space="preserve">Enter the financial coding to which the travel is to be charged.
</t>
    </r>
    <r>
      <rPr>
        <b/>
        <sz val="12"/>
        <rFont val="Calibri"/>
        <family val="2"/>
      </rPr>
      <t xml:space="preserve">Required IRIS Elements </t>
    </r>
    <r>
      <rPr>
        <sz val="12"/>
        <rFont val="Calibri"/>
        <family val="2"/>
      </rPr>
      <t xml:space="preserve">- Percentage and Accounting Template OR Fund-Unit-Appr Unit
</t>
    </r>
    <r>
      <rPr>
        <b/>
        <sz val="12"/>
        <rFont val="Calibri"/>
        <family val="2"/>
      </rPr>
      <t xml:space="preserve">Optional IRIS Elements </t>
    </r>
    <r>
      <rPr>
        <sz val="12"/>
        <rFont val="Calibri"/>
        <family val="2"/>
      </rPr>
      <t>- Detail Accounting elements</t>
    </r>
  </si>
  <si>
    <t xml:space="preserve">Use this area to provide any other details or requested itinerary items for the trip. For example, special needs such as handicapped access or a request to upgrade to a full-size car. Further justification may be required for some requests, e.g. upgrading a rental car, and can be included in this box or as attached documentation to the travel request. All state travel will be arranged in accordance with state policies as outlined in the Alaska Administrative Manual (AAM) Section 60. </t>
  </si>
  <si>
    <t>Select the type of vehicle that you will be traveling with.</t>
  </si>
  <si>
    <t>Enter the year for the vehicle.</t>
  </si>
  <si>
    <t>Enter the make of the vehicle.</t>
  </si>
  <si>
    <t>Enter the model of the vehicle.</t>
  </si>
  <si>
    <t>Enter the sub-model of the vehicle.</t>
  </si>
  <si>
    <t>Enter the length of the vehicle in feet.</t>
  </si>
  <si>
    <t>IS A REFUNDABLE TICKET REQUIRED?</t>
  </si>
  <si>
    <t>Select "Yes" if a refundable ticket is required.</t>
  </si>
  <si>
    <t>SHOULD ITINERARY MATCH OTHER TRAVELERS? (include additional information for coordinating with other traveler(s) if applicable)</t>
  </si>
  <si>
    <t>EXECUTIVE TRAVEL?</t>
  </si>
  <si>
    <t xml:space="preserve"> If [YES] select TYPE(s) OF TRAVEL below.</t>
  </si>
  <si>
    <t>SELECT TYPE(S) OF EXECUTIVE TRAVEL FOR THIS TRAVEL REQUEST</t>
  </si>
  <si>
    <t>PHONE NO.</t>
  </si>
  <si>
    <t>VCUST NUMBER</t>
  </si>
  <si>
    <t>SELECT TRAVELER</t>
  </si>
  <si>
    <t>DOES TRAVELER HAVE E-TRAVEL PROFILE?</t>
  </si>
  <si>
    <t>IF NO, PROVIDE GENERIC PROFILE TO BE USED</t>
  </si>
  <si>
    <r>
      <t xml:space="preserve">Added </t>
    </r>
    <r>
      <rPr>
        <b/>
        <sz val="11"/>
        <rFont val="Calibri"/>
        <family val="2"/>
      </rPr>
      <t>Traveler Information</t>
    </r>
    <r>
      <rPr>
        <sz val="11"/>
        <rFont val="Calibri"/>
        <family val="2"/>
      </rPr>
      <t xml:space="preserve"> tab on which traveler information is populated. Data entered on this new tab populates fields on the </t>
    </r>
    <r>
      <rPr>
        <b/>
        <sz val="11"/>
        <rFont val="Calibri"/>
        <family val="2"/>
      </rPr>
      <t xml:space="preserve">Travel Request </t>
    </r>
    <r>
      <rPr>
        <sz val="11"/>
        <rFont val="Calibri"/>
        <family val="2"/>
      </rPr>
      <t>and</t>
    </r>
    <r>
      <rPr>
        <b/>
        <sz val="11"/>
        <rFont val="Calibri"/>
        <family val="2"/>
      </rPr>
      <t xml:space="preserve"> TA with Exp Report </t>
    </r>
    <r>
      <rPr>
        <sz val="11"/>
        <rFont val="Calibri"/>
        <family val="2"/>
      </rPr>
      <t xml:space="preserve">tabs. Added color coding to </t>
    </r>
    <r>
      <rPr>
        <b/>
        <sz val="11"/>
        <rFont val="Calibri"/>
        <family val="2"/>
      </rPr>
      <t>Travel Request</t>
    </r>
    <r>
      <rPr>
        <sz val="11"/>
        <rFont val="Calibri"/>
        <family val="2"/>
      </rPr>
      <t xml:space="preserve"> and </t>
    </r>
    <r>
      <rPr>
        <b/>
        <sz val="11"/>
        <rFont val="Calibri"/>
        <family val="2"/>
      </rPr>
      <t>TA with Exp Report</t>
    </r>
    <r>
      <rPr>
        <sz val="11"/>
        <rFont val="Calibri"/>
        <family val="2"/>
      </rPr>
      <t xml:space="preserve"> tabs to indicate where fields are populated from; field labels that are light blue are tied to the </t>
    </r>
    <r>
      <rPr>
        <b/>
        <sz val="11"/>
        <rFont val="Calibri"/>
        <family val="2"/>
      </rPr>
      <t>Traveler Information</t>
    </r>
    <r>
      <rPr>
        <sz val="11"/>
        <rFont val="Calibri"/>
        <family val="2"/>
      </rPr>
      <t xml:space="preserve"> tab and light orange are tied to the </t>
    </r>
    <r>
      <rPr>
        <b/>
        <sz val="11"/>
        <rFont val="Calibri"/>
        <family val="2"/>
      </rPr>
      <t>Travel Request</t>
    </r>
    <r>
      <rPr>
        <sz val="11"/>
        <rFont val="Calibri"/>
        <family val="2"/>
      </rPr>
      <t xml:space="preserve"> tab.</t>
    </r>
  </si>
  <si>
    <t>Source</t>
  </si>
  <si>
    <t>Travel Request</t>
  </si>
  <si>
    <t>Traveler Information</t>
  </si>
  <si>
    <t>TA with Exp Report</t>
  </si>
  <si>
    <t>Enter the date the Minimum Business Itinerary (MBI) begins i.e., MM/DD/YYYY.</t>
  </si>
  <si>
    <t>Enter the date the Minimum Business Itinerary (MBI) ends i.e., MM/DD/YYYY.</t>
  </si>
  <si>
    <t>Indicate the city in which the traveler is requesting Rural/Non-Standard travel.</t>
  </si>
  <si>
    <t>Indicate the type of Rural/Non-Standard travel.</t>
  </si>
  <si>
    <t>Indicate any additional details that may be helpful when booking this travel.</t>
  </si>
  <si>
    <t>Enter mileage or cost that may be associated with this travel request.</t>
  </si>
  <si>
    <t>Select "Yes" if request is for an executive employee whose travel is reported in the State of Alaska Compensation and Travel Report. Select the type of travel from the check-box options.</t>
  </si>
  <si>
    <r>
      <t xml:space="preserve">Added numerous fields to </t>
    </r>
    <r>
      <rPr>
        <b/>
        <sz val="11"/>
        <rFont val="Calibri"/>
        <family val="2"/>
      </rPr>
      <t>Travel Request</t>
    </r>
    <r>
      <rPr>
        <sz val="11"/>
        <rFont val="Calibri"/>
        <family val="2"/>
      </rPr>
      <t xml:space="preserve"> and </t>
    </r>
    <r>
      <rPr>
        <b/>
        <sz val="11"/>
        <rFont val="Calibri"/>
        <family val="2"/>
      </rPr>
      <t>TA with Exp Report</t>
    </r>
    <r>
      <rPr>
        <sz val="11"/>
        <rFont val="Calibri"/>
        <family val="2"/>
      </rPr>
      <t xml:space="preserve"> to accommodate travel bookings arranged by SSoA. Rearranged some fields on </t>
    </r>
    <r>
      <rPr>
        <b/>
        <sz val="11"/>
        <rFont val="Calibri"/>
        <family val="2"/>
      </rPr>
      <t>Travel Request</t>
    </r>
    <r>
      <rPr>
        <sz val="11"/>
        <rFont val="Calibri"/>
        <family val="2"/>
      </rPr>
      <t xml:space="preserve"> Itinerary portion of form. Converted many Cell Comments to Input Messages. </t>
    </r>
  </si>
  <si>
    <r>
      <t xml:space="preserve">Added TAPO Field to </t>
    </r>
    <r>
      <rPr>
        <b/>
        <sz val="11"/>
        <rFont val="Calibri"/>
        <family val="2"/>
      </rPr>
      <t>Travel Request</t>
    </r>
    <r>
      <rPr>
        <sz val="11"/>
        <rFont val="Calibri"/>
        <family val="2"/>
      </rPr>
      <t xml:space="preserve"> and </t>
    </r>
    <r>
      <rPr>
        <b/>
        <sz val="11"/>
        <rFont val="Calibri"/>
        <family val="2"/>
      </rPr>
      <t>TA with Exp Report</t>
    </r>
    <r>
      <rPr>
        <sz val="11"/>
        <rFont val="Calibri"/>
        <family val="2"/>
      </rPr>
      <t>. Inserted additional continuation pages.</t>
    </r>
  </si>
  <si>
    <r>
      <t xml:space="preserve">Added or modified many fields on the </t>
    </r>
    <r>
      <rPr>
        <b/>
        <sz val="11"/>
        <rFont val="Calibri"/>
        <family val="2"/>
      </rPr>
      <t>Travel Request</t>
    </r>
    <r>
      <rPr>
        <sz val="11"/>
        <rFont val="Calibri"/>
        <family val="2"/>
      </rPr>
      <t xml:space="preserve"> to accommodate travel bookings arranged by SSoA. These fields include CTS Account, Executive Travel Reporting, Financial Coding, Personal Travel, and a section for AMHS travel.</t>
    </r>
  </si>
  <si>
    <r>
      <t xml:space="preserve">Corrected Data Validation issue on </t>
    </r>
    <r>
      <rPr>
        <b/>
        <sz val="11"/>
        <rFont val="Calibri"/>
        <family val="2"/>
      </rPr>
      <t>Traveler Information</t>
    </r>
    <r>
      <rPr>
        <sz val="11"/>
        <rFont val="Calibri"/>
        <family val="2"/>
      </rPr>
      <t xml:space="preserve"> tab where Division drop-down was not populating correctly.</t>
    </r>
  </si>
  <si>
    <t>02/01/2018a</t>
  </si>
  <si>
    <t>Select Agency</t>
  </si>
  <si>
    <r>
      <t xml:space="preserve">Changed Agency selection to one field on </t>
    </r>
    <r>
      <rPr>
        <b/>
        <sz val="11"/>
        <rFont val="Calibri"/>
        <family val="2"/>
      </rPr>
      <t>Traveler Information</t>
    </r>
    <r>
      <rPr>
        <sz val="11"/>
        <rFont val="Calibri"/>
        <family val="2"/>
      </rPr>
      <t xml:space="preserve"> tab so users don't have to select for each row. Fixed buttons on </t>
    </r>
    <r>
      <rPr>
        <b/>
        <sz val="11"/>
        <rFont val="Calibri"/>
        <family val="2"/>
      </rPr>
      <t>Travel Request</t>
    </r>
    <r>
      <rPr>
        <sz val="11"/>
        <rFont val="Calibri"/>
        <family val="2"/>
      </rPr>
      <t xml:space="preserve"> tab. Added drop-down options to DPS Prisoner Transport section of </t>
    </r>
    <r>
      <rPr>
        <b/>
        <sz val="11"/>
        <rFont val="Calibri"/>
        <family val="2"/>
      </rPr>
      <t>TA with Exp Report</t>
    </r>
    <r>
      <rPr>
        <sz val="11"/>
        <rFont val="Calibri"/>
        <family val="2"/>
      </rPr>
      <t xml:space="preserve"> tab.</t>
    </r>
  </si>
  <si>
    <t>02/01/2018b</t>
  </si>
  <si>
    <r>
      <t xml:space="preserve">Fixed link for Traveler's Vendor Customer Number (VCN). Added conditional formatting and data validation to </t>
    </r>
    <r>
      <rPr>
        <b/>
        <sz val="11"/>
        <rFont val="Calibri"/>
        <family val="2"/>
      </rPr>
      <t>Traveler Information</t>
    </r>
    <r>
      <rPr>
        <sz val="11"/>
        <rFont val="Calibri"/>
        <family val="2"/>
      </rPr>
      <t xml:space="preserve"> tab.</t>
    </r>
  </si>
  <si>
    <r>
      <t xml:space="preserve">Fixed link for Traveler's Duty Station on </t>
    </r>
    <r>
      <rPr>
        <b/>
        <sz val="11"/>
        <rFont val="Calibri"/>
        <family val="2"/>
      </rPr>
      <t>TA with Exp Report</t>
    </r>
    <r>
      <rPr>
        <sz val="11"/>
        <rFont val="Calibri"/>
        <family val="2"/>
      </rPr>
      <t xml:space="preserve"> tab. Made DOB and Gender optional fields on</t>
    </r>
    <r>
      <rPr>
        <b/>
        <sz val="11"/>
        <rFont val="Calibri"/>
        <family val="2"/>
      </rPr>
      <t xml:space="preserve"> Travel Request</t>
    </r>
    <r>
      <rPr>
        <sz val="11"/>
        <rFont val="Calibri"/>
        <family val="2"/>
      </rPr>
      <t xml:space="preserve"> tab, this information is only needed when booking travel for travelers who do not have a profile.</t>
    </r>
  </si>
  <si>
    <t>Enter the traveler's date of birth, this information is needed if booking travel for travelers who do not have a traveler profile and are booking using a generic profile.</t>
  </si>
  <si>
    <t>Enter the traveler's gender, this information is needed if booking travel for travelers who do not have a traveler profile and are booking using a generic profile.</t>
  </si>
  <si>
    <r>
      <t xml:space="preserve">Repaired macro that displayed/hid sections of the </t>
    </r>
    <r>
      <rPr>
        <b/>
        <sz val="11"/>
        <rFont val="Calibri"/>
        <family val="2"/>
      </rPr>
      <t>TA with Exp Report</t>
    </r>
    <r>
      <rPr>
        <sz val="11"/>
        <rFont val="Calibri"/>
        <family val="2"/>
      </rPr>
      <t xml:space="preserve"> tab based on selections at the top of the tab.</t>
    </r>
  </si>
  <si>
    <t>FEE</t>
  </si>
  <si>
    <t>SECTION</t>
  </si>
  <si>
    <t>TAX</t>
  </si>
  <si>
    <t>DIVISION (3-CHAR)</t>
  </si>
  <si>
    <t>This information is only required if SSoA is booking travel.</t>
  </si>
  <si>
    <t>GC</t>
  </si>
  <si>
    <t>SS</t>
  </si>
  <si>
    <t>KK</t>
  </si>
  <si>
    <t>MM</t>
  </si>
  <si>
    <t>XL</t>
  </si>
  <si>
    <t>LL</t>
  </si>
  <si>
    <t>BB</t>
  </si>
  <si>
    <t>XE</t>
  </si>
  <si>
    <t>TM</t>
  </si>
  <si>
    <t>GP</t>
  </si>
  <si>
    <t>AA</t>
  </si>
  <si>
    <t>AP</t>
  </si>
  <si>
    <t>GG</t>
  </si>
  <si>
    <t>GY</t>
  </si>
  <si>
    <t>GZ</t>
  </si>
  <si>
    <t>NG</t>
  </si>
  <si>
    <t>TA</t>
  </si>
  <si>
    <t>XA</t>
  </si>
  <si>
    <t>XJ</t>
  </si>
  <si>
    <t>BB-MEBA</t>
  </si>
  <si>
    <t>CC-MASTERS, MATES &amp; PILOTS</t>
  </si>
  <si>
    <t>EE-EXCLUDED EMPL</t>
  </si>
  <si>
    <t>LL-LABOR, TRADES, &amp; CRAFTS</t>
  </si>
  <si>
    <t>MM-INLANDBOATMEN'S UNION</t>
  </si>
  <si>
    <t>NG-NATIONAL GUARD EMPL</t>
  </si>
  <si>
    <t>TA-AVTECTA</t>
  </si>
  <si>
    <t>TM-TEAME/MT EDGECUMBE</t>
  </si>
  <si>
    <t>XP</t>
  </si>
  <si>
    <t>GG-ASEA/GENERAL GOVT</t>
  </si>
  <si>
    <t>GP-ASEA/GENERAL GOVT</t>
  </si>
  <si>
    <t>GY-ASEA/GENERAL GOVT</t>
  </si>
  <si>
    <t>GZ-ASEA/GENERAL GOVT</t>
  </si>
  <si>
    <t>KK-APEA/CEA</t>
  </si>
  <si>
    <t>SS-APEA/SU</t>
  </si>
  <si>
    <t>GC-ACOA/CORRECTIONAL OFFIC</t>
  </si>
  <si>
    <t>AA-PSEA/PUBLIC SAFETY OFFIC</t>
  </si>
  <si>
    <t>AP-PSEA/AIRPORT SAFETY OFFIC</t>
  </si>
  <si>
    <t>XE-EXEC BR EXEMPT</t>
  </si>
  <si>
    <t>XA-EXEC BR EXEMPT-AEROSPACE</t>
  </si>
  <si>
    <t>XJ-JUDICIAL BR EXEMPT</t>
  </si>
  <si>
    <t>XL-LEG BR EXEMPT</t>
  </si>
  <si>
    <t>XP-EXEC BR PARTIAL EXEMPT</t>
  </si>
  <si>
    <r>
      <t>TRAVELER INFORMATION</t>
    </r>
    <r>
      <rPr>
        <b/>
        <sz val="16"/>
        <color rgb="FFFF0000"/>
        <rFont val="Calibri"/>
        <family val="2"/>
      </rPr>
      <t xml:space="preserve"> (* FIELDS ARE POPULATED FROM THE TRAVELER INFORMATION WORKSHEET TAB)</t>
    </r>
  </si>
  <si>
    <t>TRAVELER'S LEGAL NAME *</t>
  </si>
  <si>
    <t>EMPL NUM *</t>
  </si>
  <si>
    <t>PHONE NO. *</t>
  </si>
  <si>
    <t>AGENCY *</t>
  </si>
  <si>
    <t>DIVISION *</t>
  </si>
  <si>
    <t>SECTION *</t>
  </si>
  <si>
    <t>JOB TITLE *</t>
  </si>
  <si>
    <t>DOES TRAVELER HAVE AN E-TRAVEL PROFILE? IF NO, PLEASE PROVIDE GENERIC TRAVEL PROFILE TO BE USED FOR BOOKING. *</t>
  </si>
  <si>
    <t>BARGAINING UNIT *</t>
  </si>
  <si>
    <t>DUTY STATION *</t>
  </si>
  <si>
    <r>
      <t>The traveler's legal name as indicated on the government issued ID that will be used for travel.</t>
    </r>
    <r>
      <rPr>
        <b/>
        <sz val="12"/>
        <color indexed="36"/>
        <rFont val="Calibri"/>
        <family val="2"/>
      </rPr>
      <t xml:space="preserve"> </t>
    </r>
  </si>
  <si>
    <t xml:space="preserve">The traveler's six-digit Employee Number. </t>
  </si>
  <si>
    <t>The traveler's phone number for contact while in travel status.</t>
  </si>
  <si>
    <t xml:space="preserve">The traveler's agency (department) from the drop-down list. If the traveler is not a state employee, use "SECTION", or "PURPOSE OF TRIP", to enter the agency or company that employs the traveler. </t>
  </si>
  <si>
    <t>The traveler's division/agency information.</t>
  </si>
  <si>
    <t>Whether the traveler has a profile in E-Travel, if no you must provide the name of the generic travel profile to be used.</t>
  </si>
  <si>
    <t>The traveler's duty station.</t>
  </si>
  <si>
    <t>NA-NON-EMPLOYEE</t>
  </si>
  <si>
    <t>NA</t>
  </si>
  <si>
    <t>The traveler's bargaining unit. Select NA-Non-Employee for travelers who are not state employees.</t>
  </si>
  <si>
    <t xml:space="preserve">The traveler's position/job title. </t>
  </si>
  <si>
    <t xml:space="preserve">The traveler's section (sub-division) information. (See AGENCY information regarding non-employees.) </t>
  </si>
  <si>
    <r>
      <t xml:space="preserve">Updates to </t>
    </r>
    <r>
      <rPr>
        <b/>
        <sz val="11"/>
        <rFont val="Calibri"/>
        <family val="2"/>
      </rPr>
      <t>Traveler Information</t>
    </r>
    <r>
      <rPr>
        <sz val="11"/>
        <rFont val="Calibri"/>
        <family val="2"/>
      </rPr>
      <t xml:space="preserve"> tab include: removed filter buttons, shortened picklist values for Division to three-character abbreviation, added Section column that is free-form, standardized Bargaining Unit picklist, removed Gender and DOB columns, and added comment to Traveler Profile columns to indicate that information is only needed if booking travel through SSoA.</t>
    </r>
  </si>
  <si>
    <t>REVISION LOG</t>
  </si>
  <si>
    <t>DESCRIPTION OF REVISION</t>
  </si>
  <si>
    <r>
      <t xml:space="preserve">2) Macros </t>
    </r>
    <r>
      <rPr>
        <b/>
        <sz val="12"/>
        <rFont val="Calibri"/>
        <family val="2"/>
        <scheme val="minor"/>
      </rPr>
      <t>must be</t>
    </r>
    <r>
      <rPr>
        <sz val="12"/>
        <rFont val="Calibri"/>
        <family val="2"/>
        <scheme val="minor"/>
      </rPr>
      <t xml:space="preserve"> enabled to use this workbook. For assistance, please refer to the </t>
    </r>
    <r>
      <rPr>
        <b/>
        <i/>
        <sz val="12"/>
        <rFont val="Calibri"/>
        <family val="2"/>
        <scheme val="minor"/>
      </rPr>
      <t>Microsoft Office Online Support</t>
    </r>
    <r>
      <rPr>
        <sz val="12"/>
        <rFont val="Calibri"/>
        <family val="2"/>
        <scheme val="minor"/>
      </rPr>
      <t xml:space="preserve"> links provided below. Steps are specific to your version of Excel.</t>
    </r>
  </si>
  <si>
    <t>Click here for instructions on how to check which version of Excel you are using</t>
  </si>
  <si>
    <t>Click here to enable macros in Office files</t>
  </si>
  <si>
    <t>Steps to complete this workbook</t>
  </si>
  <si>
    <t>Select the department on the top left and begin entering traveler data.  The information entered on this tab will map to the blue fields on the TR and TA for the selected traveler.  Not all fields are required, just enter the data you would normally enter.  If SSoA is booking the travel they may require more information for non-profiled travelers.  </t>
  </si>
  <si>
    <t>Complete the itinerary and financial coding, which will map to the TA.  Only the fields in orange will accept data entry on this tab. You cannot enter/edit data in the blue fields on this tab. To enter/edit blue data, go to the applicable tab.</t>
  </si>
  <si>
    <t>1) Traveler Information tab</t>
  </si>
  <si>
    <t>2) Travel Request tab</t>
  </si>
  <si>
    <t>Complete the approval and expense information as normal.  Only the fields in yellow will accept data entry on this tab.  You cannot enter/edit data in the orange or blue fields on this tab.  To enter/edit orange or blue data, go to the applicable tab.</t>
  </si>
  <si>
    <r>
      <t xml:space="preserve">3) You must save this workbook as a </t>
    </r>
    <r>
      <rPr>
        <b/>
        <i/>
        <sz val="12"/>
        <rFont val="Calibri"/>
        <family val="2"/>
        <scheme val="minor"/>
      </rPr>
      <t xml:space="preserve">Excel Macro-Enabled Workbook (*.xlsm) </t>
    </r>
    <r>
      <rPr>
        <sz val="12"/>
        <rFont val="Calibri"/>
        <family val="2"/>
        <scheme val="minor"/>
      </rPr>
      <t>in order for the workbook to continue functioning as designed next time you open it.</t>
    </r>
  </si>
  <si>
    <t>Will the traveler be requesting a travel advance?  (Please do not answer Yes for ATM withdrawals).</t>
  </si>
  <si>
    <t>EXECUTIVE TRAVEL</t>
  </si>
  <si>
    <t>PERSONAL PHYSICAL ADDRESS (Street No., City, State Zip)</t>
  </si>
  <si>
    <t>PERSONAL PHYSICAL ADDRESS (Street No., City, State Zip) (optional)</t>
  </si>
  <si>
    <t>PERSONAL PHYSICAL ADDRESS *</t>
  </si>
  <si>
    <t>The traveler's personal physical address.</t>
  </si>
  <si>
    <t>PERSONAL PHYSICAL ADDRESS</t>
  </si>
  <si>
    <t>Enter the traveler's physical personal, do not enter PO Box info or office address.</t>
  </si>
  <si>
    <r>
      <t xml:space="preserve">Select the type of personal deviation being requested. </t>
    </r>
    <r>
      <rPr>
        <b/>
        <sz val="12"/>
        <color indexed="36"/>
        <rFont val="Calibri"/>
        <family val="2"/>
      </rPr>
      <t xml:space="preserve"> </t>
    </r>
  </si>
  <si>
    <t>Will the traveler be requesting a travel advance from SSoA?</t>
  </si>
  <si>
    <t xml:space="preserve">Minimum Business Itinerary (MBI) Details - Date MBI Begins and Ends, State Authorized Airfare/MBI Quote, and any other notes related to request. The State is responsible for the MBI costs, and will reimburse the lesser of either the MBI or the actual cost of the required travel services. Any additional costs resulting from the personal deviation are the responsibility of the traveler. </t>
  </si>
  <si>
    <t>CODING 
SPLIT 1</t>
  </si>
  <si>
    <t>CODING 
SPLIT 2</t>
  </si>
  <si>
    <t>CODING 
SPLIT 3</t>
  </si>
  <si>
    <t>CODING 
SPLIT 4</t>
  </si>
  <si>
    <t>GRAND TOTAL</t>
  </si>
  <si>
    <t>TOTAL PG 1</t>
  </si>
  <si>
    <t>M&amp;IE TAX</t>
  </si>
  <si>
    <t>LODG TAX</t>
  </si>
  <si>
    <t>Select from the drop-down list of expense types. Selection of a value from the drop-down field combined with options set in the Report Options area of the form will help to auto-select the IRIS Object Code.</t>
  </si>
  <si>
    <t>Select from the drop-down list of reference types.</t>
  </si>
  <si>
    <t>Select from the drop-down list of expense types. Selection of a value from the drop-down field combined with options set in the Report Options area of the form will help to auto-select IRIS Object Code.</t>
  </si>
  <si>
    <t>EXECUTIVE TRAVEL? and TYPE</t>
  </si>
  <si>
    <t>If trip is for executive travel to be reported in the Compensation and Travel Report, this field will display the type of travel.</t>
  </si>
  <si>
    <t>C ADV</t>
  </si>
  <si>
    <t>T ADV</t>
  </si>
  <si>
    <r>
      <t xml:space="preserve">Added Minimum Business Itinerary (MBI) Details to email request for approval. Added section to capture Executive Travel Purpose on </t>
    </r>
    <r>
      <rPr>
        <b/>
        <sz val="11"/>
        <rFont val="Calibri"/>
        <family val="2"/>
      </rPr>
      <t>TA with Exp Report</t>
    </r>
    <r>
      <rPr>
        <sz val="11"/>
        <rFont val="Calibri"/>
        <family val="2"/>
      </rPr>
      <t xml:space="preserve"> if selected on </t>
    </r>
    <r>
      <rPr>
        <b/>
        <sz val="11"/>
        <rFont val="Calibri"/>
        <family val="2"/>
      </rPr>
      <t>Travel Request</t>
    </r>
    <r>
      <rPr>
        <sz val="11"/>
        <rFont val="Calibri"/>
        <family val="2"/>
      </rPr>
      <t xml:space="preserve"> tab. Other updates to the </t>
    </r>
    <r>
      <rPr>
        <b/>
        <sz val="11"/>
        <rFont val="Calibri"/>
        <family val="2"/>
      </rPr>
      <t>TA with Expense Report</t>
    </r>
    <r>
      <rPr>
        <sz val="11"/>
        <rFont val="Calibri"/>
        <family val="2"/>
      </rPr>
      <t xml:space="preserve"> and </t>
    </r>
    <r>
      <rPr>
        <b/>
        <sz val="11"/>
        <rFont val="Calibri"/>
        <family val="2"/>
      </rPr>
      <t>Continuation</t>
    </r>
    <r>
      <rPr>
        <sz val="11"/>
        <rFont val="Calibri"/>
        <family val="2"/>
      </rPr>
      <t xml:space="preserve"> tabs include: added new TYPE codes to Traveler's Reimbursement Warrant and State PCard Charges section; new TYPE(s) include CADV=ATM Cash Advance, TADV=Travel Advance, M&amp;IE-TAX=M&amp;IE Taxable, and LODG-TAX=Lodging Taxable; and added a Grand Total of the Traveler's Reimbursement Warrant section which should match the TOTAL DUE TO/FROM TRAVELER total from above. </t>
    </r>
  </si>
  <si>
    <t>http://doa.alaska.gov/dof/manuals/aam/resource/60t.pdf#120</t>
  </si>
  <si>
    <t>Note: Alaska Administrative Manual (AAM) section 60.120 Rental Cars authorizes the use of mid-size or less.
Situations when larger vehicles are needed must be documented on the completed Travel Authorization.</t>
  </si>
  <si>
    <t>CODING 
SPLIT 5</t>
  </si>
  <si>
    <t>CODING 
SPLIT 6</t>
  </si>
  <si>
    <t>CODING 
SPLIT 7</t>
  </si>
  <si>
    <t>CODING 
SPLIT 8</t>
  </si>
  <si>
    <t>CODING 
SPLIT 9</t>
  </si>
  <si>
    <t>CODING 
SPLIT 10</t>
  </si>
  <si>
    <r>
      <t xml:space="preserve">Corrected printing issue for TA </t>
    </r>
    <r>
      <rPr>
        <b/>
        <sz val="11"/>
        <rFont val="Calibri"/>
        <family val="2"/>
      </rPr>
      <t>Continuation</t>
    </r>
    <r>
      <rPr>
        <sz val="11"/>
        <rFont val="Calibri"/>
        <family val="2"/>
      </rPr>
      <t xml:space="preserve"> pages. Added Note to Car Rental Request section on </t>
    </r>
    <r>
      <rPr>
        <b/>
        <sz val="11"/>
        <rFont val="Calibri"/>
        <family val="2"/>
      </rPr>
      <t xml:space="preserve">Travel Request </t>
    </r>
    <r>
      <rPr>
        <sz val="11"/>
        <rFont val="Calibri"/>
        <family val="2"/>
      </rPr>
      <t xml:space="preserve">tab. Added additional financial coding split options to </t>
    </r>
    <r>
      <rPr>
        <b/>
        <sz val="11"/>
        <rFont val="Calibri"/>
        <family val="2"/>
      </rPr>
      <t>Travel Request</t>
    </r>
    <r>
      <rPr>
        <sz val="11"/>
        <rFont val="Calibri"/>
        <family val="2"/>
      </rPr>
      <t xml:space="preserve">, users may now define up to ten coding splits. Changed formula for SURFACE TRANSPORTATION total on </t>
    </r>
    <r>
      <rPr>
        <b/>
        <sz val="11"/>
        <rFont val="Calibri"/>
        <family val="2"/>
      </rPr>
      <t>TA with Exp Report</t>
    </r>
    <r>
      <rPr>
        <sz val="11"/>
        <rFont val="Calibri"/>
        <family val="2"/>
      </rPr>
      <t xml:space="preserve"> to round to two-digits.</t>
    </r>
  </si>
  <si>
    <t>FINANCIAL CODING SPLIT(S) 1 - 10</t>
  </si>
  <si>
    <t>You may select up to ten splits for financial coding. Your selection will unhide the appropriate number of text entry boxes.</t>
  </si>
  <si>
    <t>SPECIAL REQUEST</t>
  </si>
  <si>
    <r>
      <t xml:space="preserve">Corrected error that came up when adding more than four financial coding split options on the </t>
    </r>
    <r>
      <rPr>
        <b/>
        <sz val="11"/>
        <rFont val="Calibri"/>
        <family val="2"/>
      </rPr>
      <t>Travel Request</t>
    </r>
    <r>
      <rPr>
        <sz val="11"/>
        <rFont val="Calibri"/>
        <family val="2"/>
      </rPr>
      <t xml:space="preserve">, changed the label AWD/4WD to SPECIAL REQUEST on the </t>
    </r>
    <r>
      <rPr>
        <b/>
        <sz val="11"/>
        <rFont val="Calibri"/>
        <family val="2"/>
      </rPr>
      <t>Travel</t>
    </r>
    <r>
      <rPr>
        <sz val="11"/>
        <rFont val="Calibri"/>
        <family val="2"/>
      </rPr>
      <t xml:space="preserve"> </t>
    </r>
    <r>
      <rPr>
        <b/>
        <sz val="11"/>
        <rFont val="Calibri"/>
        <family val="2"/>
      </rPr>
      <t>Request</t>
    </r>
    <r>
      <rPr>
        <sz val="11"/>
        <rFont val="Calibri"/>
        <family val="2"/>
      </rPr>
      <t xml:space="preserve"> in the Rental Car Reservation section.</t>
    </r>
  </si>
  <si>
    <t>Updated personal vehicle mileage rate for travel on or after January 1, 2019.</t>
  </si>
  <si>
    <r>
      <t xml:space="preserve">Configured data validation for values entered in FINANCIAL CODING section of the </t>
    </r>
    <r>
      <rPr>
        <b/>
        <sz val="11"/>
        <rFont val="Calibri"/>
        <family val="2"/>
      </rPr>
      <t>Travel Request</t>
    </r>
    <r>
      <rPr>
        <sz val="11"/>
        <rFont val="Calibri"/>
        <family val="2"/>
      </rPr>
      <t xml:space="preserve"> to ensure that the correct number of characters are entered for each value. </t>
    </r>
  </si>
  <si>
    <t>3) TA with Exp Report tab</t>
  </si>
  <si>
    <r>
      <t xml:space="preserve">Removed two Executive Travel Options per decision by SSoA and SFOA from the </t>
    </r>
    <r>
      <rPr>
        <b/>
        <sz val="11"/>
        <rFont val="Calibri"/>
        <family val="2"/>
      </rPr>
      <t>Travel Request</t>
    </r>
    <r>
      <rPr>
        <sz val="11"/>
        <rFont val="Calibri"/>
        <family val="2"/>
      </rPr>
      <t>.</t>
    </r>
  </si>
  <si>
    <t>IEE-Innovation</t>
  </si>
  <si>
    <t>IEE-Innovation and Education Excellence</t>
  </si>
  <si>
    <t>PSE-Alaska Postsecondary Education Commission</t>
  </si>
  <si>
    <t>PTP-Professional Teaching Practices Commission</t>
  </si>
  <si>
    <t>AID-Alaska Industrial Development and Export Authority</t>
  </si>
  <si>
    <t>AOG-Alaska Oil and Gas Conservation Commission</t>
  </si>
  <si>
    <t>ASM-Alaska Seafod Marketing Institute</t>
  </si>
  <si>
    <t>CBP-Corporations Business &amp; Professional Licensing</t>
  </si>
  <si>
    <t>INS-Division of Insurance</t>
  </si>
  <si>
    <t>ADM-Administration and Support Services</t>
  </si>
  <si>
    <t>AGR-Division of Agriculture</t>
  </si>
  <si>
    <t>FOR-Division of Forestry</t>
  </si>
  <si>
    <t>GGS-Division of Geological and Geophysical Surveys</t>
  </si>
  <si>
    <t>MHL-Mental Health Trust Lands Administration</t>
  </si>
  <si>
    <t>MLW-Division of Mining, Land and Water</t>
  </si>
  <si>
    <t>OPM-Office of Project Management and Permitting</t>
  </si>
  <si>
    <t>PKS-Division of Parks and Outdoor Recreation</t>
  </si>
  <si>
    <t>SPR-Division of Spill Prevention and Response</t>
  </si>
  <si>
    <t>INS-Division of Institutions</t>
  </si>
  <si>
    <t>MSC-Measurement Standards &amp; Commercial Vehicle Enforcement</t>
  </si>
  <si>
    <t>JPT-Judges PT</t>
  </si>
  <si>
    <t>JPT-Judges Pro Tem</t>
  </si>
  <si>
    <r>
      <t xml:space="preserve">Updated list of divisions available for selection based on department selection on </t>
    </r>
    <r>
      <rPr>
        <b/>
        <sz val="11"/>
        <rFont val="Calibri"/>
        <family val="2"/>
      </rPr>
      <t>Traveler Information</t>
    </r>
    <r>
      <rPr>
        <sz val="11"/>
        <rFont val="Calibri"/>
        <family val="2"/>
      </rPr>
      <t xml:space="preserve"> tab.</t>
    </r>
  </si>
  <si>
    <t>PERSONAL MAILING ADDRESS
(If different from Physical Address)</t>
  </si>
  <si>
    <t>WARRANT MAILING ADDRESS (Address, City, State Zip)</t>
  </si>
  <si>
    <t>PPP-Division of</t>
  </si>
  <si>
    <t>PPP-Division of Pretrial, Probation and Parole</t>
  </si>
  <si>
    <r>
      <t xml:space="preserve">PERSONAL PHYSICAL ADDRESS
(Street No., City, State Zip)
</t>
    </r>
    <r>
      <rPr>
        <b/>
        <i/>
        <sz val="11"/>
        <color rgb="FFFF0000"/>
        <rFont val="Calibri"/>
        <family val="2"/>
        <scheme val="minor"/>
      </rPr>
      <t>optional</t>
    </r>
  </si>
  <si>
    <r>
      <rPr>
        <b/>
        <sz val="11"/>
        <rFont val="Calibri"/>
        <family val="2"/>
      </rPr>
      <t>Traveler Information</t>
    </r>
    <r>
      <rPr>
        <sz val="11"/>
        <rFont val="Calibri"/>
        <family val="2"/>
      </rPr>
      <t xml:space="preserve"> tab.
  - Updated logic so any character can be entered in the SELECT TRAVELER column to activate Traveler.
  - Updated list of divisions available for selection based on department selection.
  - Added column for Traveler's Mailing Address if different than the physical address.</t>
    </r>
  </si>
  <si>
    <t>Updated personal vehicle mileage rate for travel on or after January 1, 2021.</t>
  </si>
  <si>
    <t>TRAVEL APRV</t>
  </si>
  <si>
    <t>PRINTED NAME</t>
  </si>
  <si>
    <t>SIGNATURE</t>
  </si>
  <si>
    <r>
      <t xml:space="preserve">Updated personal vehicle mileage rate for travel on or after January 1, 2022. Added fields for Printed Name and Signature for Travel Approvals to the </t>
    </r>
    <r>
      <rPr>
        <b/>
        <sz val="11"/>
        <rFont val="Calibri"/>
        <family val="2"/>
      </rPr>
      <t>TA with Exp Report</t>
    </r>
    <r>
      <rPr>
        <sz val="11"/>
        <rFont val="Calibri"/>
        <family val="2"/>
      </rPr>
      <t xml:space="preserve"> tab.</t>
    </r>
  </si>
  <si>
    <t>PPM-PROC-PROP</t>
  </si>
  <si>
    <t>PPM-Office of Procurement and Property Management</t>
  </si>
  <si>
    <t>MHQ-AKNG Milita</t>
  </si>
  <si>
    <t>MHQ-Alaska National Guard Military Headquarters</t>
  </si>
  <si>
    <t>TEL-APSCS-MVA</t>
  </si>
  <si>
    <t>TEL-Alaska Public Safety Communication Services</t>
  </si>
  <si>
    <t>PAP-Division of</t>
  </si>
  <si>
    <t>PAP-Division of Probation and Parole</t>
  </si>
  <si>
    <t>PTS-Pre-Trial S</t>
  </si>
  <si>
    <t>PTS-Pre-Trial Services</t>
  </si>
  <si>
    <t>LRD-Redistr Brd</t>
  </si>
  <si>
    <t>LRD-Redistricting Board</t>
  </si>
  <si>
    <t>Health (16)</t>
  </si>
  <si>
    <t>Family &amp; Community Services (26)</t>
  </si>
  <si>
    <t>26</t>
  </si>
  <si>
    <t>Health</t>
  </si>
  <si>
    <t>16</t>
  </si>
  <si>
    <t>Family &amp; Community Services</t>
  </si>
  <si>
    <t>FCS</t>
  </si>
  <si>
    <t>DOH</t>
  </si>
  <si>
    <t>2023</t>
  </si>
  <si>
    <t>ZDAS</t>
  </si>
  <si>
    <t>ZELE</t>
  </si>
  <si>
    <t>ZEXE</t>
  </si>
  <si>
    <t>ZHRC</t>
  </si>
  <si>
    <t>ZLTG</t>
  </si>
  <si>
    <t>ZOMB</t>
  </si>
  <si>
    <t>ZRDE</t>
  </si>
  <si>
    <t>ZAOG</t>
  </si>
  <si>
    <t>ZCOM</t>
  </si>
  <si>
    <t>ZDGS</t>
  </si>
  <si>
    <t>ZDLR</t>
  </si>
  <si>
    <t>ZDMV</t>
  </si>
  <si>
    <t>ZDOP</t>
  </si>
  <si>
    <t>ZDRB</t>
  </si>
  <si>
    <t>ZDRM</t>
  </si>
  <si>
    <t>ZDSS</t>
  </si>
  <si>
    <t>ZETS</t>
  </si>
  <si>
    <t>ZFIN</t>
  </si>
  <si>
    <t>ZOAH</t>
  </si>
  <si>
    <t>ZOIT</t>
  </si>
  <si>
    <t>ZOPA</t>
  </si>
  <si>
    <t>ZPDA</t>
  </si>
  <si>
    <t>ZPOC</t>
  </si>
  <si>
    <t>ZPPM</t>
  </si>
  <si>
    <t>ZAGO</t>
  </si>
  <si>
    <t>ZASD</t>
  </si>
  <si>
    <t>ZCIV</t>
  </si>
  <si>
    <t>ZCRM</t>
  </si>
  <si>
    <t>ZCIU</t>
  </si>
  <si>
    <t>ZCSS</t>
  </si>
  <si>
    <t>ZMHT</t>
  </si>
  <si>
    <t>ZOCC</t>
  </si>
  <si>
    <t>ZPFC</t>
  </si>
  <si>
    <t>ZPFD</t>
  </si>
  <si>
    <t>ZTAX</t>
  </si>
  <si>
    <t>ZTRS</t>
  </si>
  <si>
    <t>ZART</t>
  </si>
  <si>
    <t>ZESE</t>
  </si>
  <si>
    <t>ZEXA</t>
  </si>
  <si>
    <t>ZFSS</t>
  </si>
  <si>
    <t>ZIEE</t>
  </si>
  <si>
    <t>ZLAM</t>
  </si>
  <si>
    <t>ZMTE</t>
  </si>
  <si>
    <t>ZPSE</t>
  </si>
  <si>
    <t>ZPTP</t>
  </si>
  <si>
    <t>ZSTL</t>
  </si>
  <si>
    <t>ZTLS</t>
  </si>
  <si>
    <t>ZAPH</t>
  </si>
  <si>
    <t>ZDBH</t>
  </si>
  <si>
    <t>ZDJJ</t>
  </si>
  <si>
    <t>ZDPA</t>
  </si>
  <si>
    <t>ZDPH</t>
  </si>
  <si>
    <t>ZHCS</t>
  </si>
  <si>
    <t>ZOCS</t>
  </si>
  <si>
    <t>ZSDS</t>
  </si>
  <si>
    <t>ZAVT</t>
  </si>
  <si>
    <t>ZDET</t>
  </si>
  <si>
    <t>ZDVR</t>
  </si>
  <si>
    <t>ZLSS</t>
  </si>
  <si>
    <t>ZWCD</t>
  </si>
  <si>
    <t>ZABO</t>
  </si>
  <si>
    <t>ABO-AKBroadOffc</t>
  </si>
  <si>
    <t>ABO-Alaska Broadband Office</t>
  </si>
  <si>
    <t>ZAID</t>
  </si>
  <si>
    <t>ZAMC</t>
  </si>
  <si>
    <t>ZASM</t>
  </si>
  <si>
    <t>ZBSC</t>
  </si>
  <si>
    <t>ZCBP</t>
  </si>
  <si>
    <t>ZCRA</t>
  </si>
  <si>
    <t>ZINS</t>
  </si>
  <si>
    <t>ZRCA</t>
  </si>
  <si>
    <t>ZAAC</t>
  </si>
  <si>
    <t>ZAFM</t>
  </si>
  <si>
    <t>ZAIR</t>
  </si>
  <si>
    <t>ZARM</t>
  </si>
  <si>
    <t>ZHLS</t>
  </si>
  <si>
    <t>ZMHQ</t>
  </si>
  <si>
    <t>ZMYC</t>
  </si>
  <si>
    <t>ZTEL</t>
  </si>
  <si>
    <t>ZVET</t>
  </si>
  <si>
    <t>ZADM</t>
  </si>
  <si>
    <t>ZAGR</t>
  </si>
  <si>
    <t>ZFOR</t>
  </si>
  <si>
    <t>ZGGS</t>
  </si>
  <si>
    <t>ZIRM</t>
  </si>
  <si>
    <t>ZMHL</t>
  </si>
  <si>
    <t>ZMLW</t>
  </si>
  <si>
    <t>ZNSG</t>
  </si>
  <si>
    <t>ZOIL</t>
  </si>
  <si>
    <t>ZOPM</t>
  </si>
  <si>
    <t>ZPKS</t>
  </si>
  <si>
    <t>ZREC</t>
  </si>
  <si>
    <t>ZBDS</t>
  </si>
  <si>
    <t>ZCFE</t>
  </si>
  <si>
    <t>ZCOF</t>
  </si>
  <si>
    <t>ZDWC</t>
  </si>
  <si>
    <t>ZEVO</t>
  </si>
  <si>
    <t>ZHAB</t>
  </si>
  <si>
    <t>ZSPF</t>
  </si>
  <si>
    <t>ZSUB</t>
  </si>
  <si>
    <t>ZAST</t>
  </si>
  <si>
    <t>ZAWT</t>
  </si>
  <si>
    <t>ZFLS</t>
  </si>
  <si>
    <t>ZSTW</t>
  </si>
  <si>
    <t>ZDEH</t>
  </si>
  <si>
    <t>ZDOA</t>
  </si>
  <si>
    <t>ZDOW</t>
  </si>
  <si>
    <t>ZSPR</t>
  </si>
  <si>
    <t>ZADS</t>
  </si>
  <si>
    <t>ZHRS</t>
  </si>
  <si>
    <t>ZOHP</t>
  </si>
  <si>
    <t>ZPAP</t>
  </si>
  <si>
    <t>ZPBO</t>
  </si>
  <si>
    <t>ZPPP</t>
  </si>
  <si>
    <t>ZPTS</t>
  </si>
  <si>
    <t>ZAVI</t>
  </si>
  <si>
    <t>ZCRD</t>
  </si>
  <si>
    <t>ZDES</t>
  </si>
  <si>
    <t>ZDFS</t>
  </si>
  <si>
    <t>ZIAD</t>
  </si>
  <si>
    <t>ZISD</t>
  </si>
  <si>
    <t>ZMHD</t>
  </si>
  <si>
    <t>ZMSC</t>
  </si>
  <si>
    <t>ZNRD</t>
  </si>
  <si>
    <t>ZPUF</t>
  </si>
  <si>
    <t>ZSEF</t>
  </si>
  <si>
    <t>ZSRD</t>
  </si>
  <si>
    <t>ZSWP</t>
  </si>
  <si>
    <t>ZAPI</t>
  </si>
  <si>
    <t>API-AK Psy Inst</t>
  </si>
  <si>
    <t>API-Alaska Psychiatric Institute</t>
  </si>
  <si>
    <t>ZLAA</t>
  </si>
  <si>
    <t>ZLAU</t>
  </si>
  <si>
    <t>ZLEG</t>
  </si>
  <si>
    <t>ZLFD</t>
  </si>
  <si>
    <t>ZLRD</t>
  </si>
  <si>
    <t>ZLRS</t>
  </si>
  <si>
    <t>ZOOM</t>
  </si>
  <si>
    <t>ZOVR</t>
  </si>
  <si>
    <t>ZACJ</t>
  </si>
  <si>
    <t>ZAJC</t>
  </si>
  <si>
    <t>ZAPP</t>
  </si>
  <si>
    <t>ZJPT</t>
  </si>
  <si>
    <t>ZTRC</t>
  </si>
  <si>
    <t>Updated Agency and Division selection fields for new Department of Health and Department of Family and Community Services departments.</t>
  </si>
  <si>
    <t>IRIS TRANSACTION ID</t>
  </si>
  <si>
    <t>TRANS ID</t>
  </si>
  <si>
    <t>CARD ACCT TYPE</t>
  </si>
  <si>
    <t>CARD INFO</t>
  </si>
  <si>
    <t>GOV (INTERSTATE/FOREIGN)</t>
  </si>
  <si>
    <t>TRAVEL ADV. TRANS #</t>
  </si>
  <si>
    <t>STATE PAID EXPENSES (PCARD / DIRECT BILL)</t>
  </si>
  <si>
    <t>DEPT (INTERSTATE)</t>
  </si>
  <si>
    <t>Select "ONE CARD" or "CTS".</t>
  </si>
  <si>
    <t>Enter the last four digits of the card account number.</t>
  </si>
  <si>
    <t>The total estimated State cost of travel (include all travel expenses).</t>
  </si>
  <si>
    <t>The Card Type and last four digits used to pay for the travel.</t>
  </si>
  <si>
    <t>If traveling outside Alaska or the United States, prior approval is required by the division approver, the department's commissioner, and the Governor's Office.</t>
  </si>
  <si>
    <t>Enter the IRIS Transaction Number of the travel advance payment (if applicable). IRIS Transaction Numbers consist of the Transaction (Page) Code-Department Number-Transaction ID.</t>
  </si>
  <si>
    <t>Enter the IRIS Transaction Number for the traveler's reimbursement warrant transaction(s). IRIS Transaction Numbers consist of the Transaction (Page) Code-Department Number-Transaction ID.</t>
  </si>
  <si>
    <t>The total of the Actual Expenses entered for Surface Transportation, Per Diem, and Other expenses in the rows above.</t>
  </si>
  <si>
    <t>Enter the IRIS Transaction Number from IRIS. IRIS Transaction Numbers consist of the Transaction (Page) Code-Department Number-Transaction ID.</t>
  </si>
  <si>
    <t>Updated personal vehicle mileage rate for travel on or after July 1, 2022.</t>
  </si>
  <si>
    <t>Add new ZINV Division for 08-CED. Correct field labels on TA with Exp Report tab for travel associated with DPS Prisoner Transport.</t>
  </si>
  <si>
    <t>ZXXX</t>
  </si>
  <si>
    <t>XXX-Default</t>
  </si>
  <si>
    <t>ADS-Admin Svcs</t>
  </si>
  <si>
    <t>ADS-Administrative Services</t>
  </si>
  <si>
    <t>06</t>
  </si>
  <si>
    <t>ZINV</t>
  </si>
  <si>
    <t>INV-Investments</t>
  </si>
  <si>
    <t>INV-Division of Investments</t>
  </si>
  <si>
    <t>TRANSPORT BEFORE/AFTER ARRAIGNMENT?</t>
  </si>
  <si>
    <r>
      <t>Updated personal vehicle mileage rate for travel on or after January 1, 2020.</t>
    </r>
    <r>
      <rPr>
        <b/>
        <sz val="11"/>
        <rFont val="Calibri"/>
        <family val="2"/>
      </rPr>
      <t xml:space="preserve">
Traveler Information</t>
    </r>
    <r>
      <rPr>
        <sz val="11"/>
        <rFont val="Calibri"/>
        <family val="2"/>
      </rPr>
      <t xml:space="preserve"> tab.
  - Add optional note to PERSONAL PHYSICAL ADDRESS column.</t>
    </r>
  </si>
  <si>
    <t>Updated personal vehicle mileage rate for travel on or after January 1, 2023.</t>
  </si>
  <si>
    <t>Updated Accounting Template field length validation to allow for up to eight characters.</t>
  </si>
  <si>
    <t>Updated Accounting Template field length validation to allow for up to twelve characters.</t>
  </si>
  <si>
    <t>Updated personal vehicle mileage rate for travel on or after January 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</si>
</sst>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44" formatCode="_(&quot;$&quot;* #,##0.00_);_(&quot;$&quot;* \(#,##0.00\);_(&quot;$&quot;* &quot;-&quot;??_);_(@_)"/>
    <numFmt numFmtId="43" formatCode="_(* #,##0.00_);_(* \(#,##0.00\);_(* &quot;-&quot;??_);_(@_)"/>
    <numFmt numFmtId="164" formatCode="mm/dd/yyyy;@"/>
    <numFmt numFmtId="165" formatCode="mm/dd/yyyy"/>
    <numFmt numFmtId="166" formatCode="_(* #,##0.##_);_(* \(#,##0.##\);_(* &quot;-&quot;??_);_(@_)"/>
    <numFmt numFmtId="167" formatCode="000000"/>
    <numFmt numFmtId="168" formatCode="&quot;$&quot;#,##0.00"/>
    <numFmt numFmtId="169" formatCode="0.0000"/>
    <numFmt numFmtId="170" formatCode="_(* #,##0.000_);_(* \(#,##0.000\);_(* &quot;-&quot;??_);_(@_)"/>
  </numFmts>
  <fonts count="11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Calibri"/>
      <family val="2"/>
    </font>
    <font>
      <sz val="10"/>
      <color indexed="8"/>
      <name val="Calibri"/>
      <family val="2"/>
    </font>
    <font>
      <sz val="10"/>
      <name val="Arial"/>
      <family val="2"/>
    </font>
    <font>
      <sz val="10"/>
      <name val="Arial"/>
      <family val="2"/>
    </font>
    <font>
      <b/>
      <sz val="8"/>
      <name val="Arial"/>
      <family val="2"/>
    </font>
    <font>
      <sz val="8"/>
      <name val="Arial"/>
      <family val="2"/>
    </font>
    <font>
      <sz val="8"/>
      <color indexed="81"/>
      <name val="Tahoma"/>
      <family val="2"/>
    </font>
    <font>
      <b/>
      <sz val="8"/>
      <color indexed="81"/>
      <name val="Tahoma"/>
      <family val="2"/>
    </font>
    <font>
      <b/>
      <u/>
      <sz val="8"/>
      <name val="Arial"/>
      <family val="2"/>
    </font>
    <font>
      <sz val="10"/>
      <name val="Calibri"/>
      <family val="2"/>
    </font>
    <font>
      <b/>
      <sz val="10"/>
      <name val="Calibri"/>
      <family val="2"/>
    </font>
    <font>
      <sz val="12"/>
      <name val="Calibri"/>
      <family val="2"/>
    </font>
    <font>
      <sz val="10"/>
      <name val="Calibri"/>
      <family val="2"/>
    </font>
    <font>
      <b/>
      <sz val="10"/>
      <name val="Calibri"/>
      <family val="2"/>
    </font>
    <font>
      <b/>
      <sz val="9"/>
      <name val="Calibri"/>
      <family val="2"/>
    </font>
    <font>
      <sz val="9"/>
      <name val="Calibri"/>
      <family val="2"/>
    </font>
    <font>
      <b/>
      <i/>
      <sz val="10"/>
      <name val="Calibri"/>
      <family val="2"/>
    </font>
    <font>
      <sz val="11"/>
      <name val="Calibri"/>
      <family val="2"/>
    </font>
    <font>
      <b/>
      <sz val="16"/>
      <name val="Calibri"/>
      <family val="2"/>
    </font>
    <font>
      <b/>
      <sz val="22"/>
      <name val="Calibri"/>
      <family val="2"/>
    </font>
    <font>
      <sz val="10"/>
      <color indexed="9"/>
      <name val="Calibri"/>
      <family val="2"/>
    </font>
    <font>
      <b/>
      <sz val="12"/>
      <name val="Calibri"/>
      <family val="2"/>
    </font>
    <font>
      <sz val="7.5"/>
      <name val="Calibri"/>
      <family val="2"/>
    </font>
    <font>
      <b/>
      <sz val="12"/>
      <name val="Calibri"/>
      <family val="2"/>
    </font>
    <font>
      <b/>
      <sz val="16"/>
      <color indexed="9"/>
      <name val="Calibri"/>
      <family val="2"/>
    </font>
    <font>
      <sz val="16"/>
      <name val="Calibri"/>
      <family val="2"/>
    </font>
    <font>
      <b/>
      <sz val="20"/>
      <name val="Calibri"/>
      <family val="2"/>
    </font>
    <font>
      <b/>
      <sz val="12"/>
      <color indexed="10"/>
      <name val="Calibri"/>
      <family val="2"/>
    </font>
    <font>
      <sz val="8"/>
      <name val="Calibri"/>
      <family val="2"/>
    </font>
    <font>
      <b/>
      <sz val="8"/>
      <name val="Calibri"/>
      <family val="2"/>
    </font>
    <font>
      <b/>
      <i/>
      <sz val="12"/>
      <name val="Calibri"/>
      <family val="2"/>
    </font>
    <font>
      <b/>
      <sz val="16"/>
      <color indexed="8"/>
      <name val="Calibri"/>
      <family val="2"/>
    </font>
    <font>
      <b/>
      <sz val="12"/>
      <color indexed="8"/>
      <name val="Calibri"/>
      <family val="2"/>
    </font>
    <font>
      <b/>
      <sz val="9"/>
      <color indexed="8"/>
      <name val="Calibri"/>
      <family val="2"/>
    </font>
    <font>
      <sz val="9"/>
      <color indexed="8"/>
      <name val="Calibri"/>
      <family val="2"/>
    </font>
    <font>
      <sz val="8"/>
      <color indexed="8"/>
      <name val="Calibri"/>
      <family val="2"/>
    </font>
    <font>
      <u/>
      <sz val="8"/>
      <color indexed="12"/>
      <name val="Calibri"/>
      <family val="2"/>
    </font>
    <font>
      <b/>
      <u/>
      <sz val="11"/>
      <color indexed="8"/>
      <name val="Calibri"/>
      <family val="2"/>
    </font>
    <font>
      <sz val="12"/>
      <color indexed="8"/>
      <name val="Calibri"/>
      <family val="2"/>
    </font>
    <font>
      <b/>
      <sz val="12"/>
      <color indexed="36"/>
      <name val="Calibri"/>
      <family val="2"/>
    </font>
    <font>
      <b/>
      <sz val="10"/>
      <color indexed="8"/>
      <name val="Calibri"/>
      <family val="2"/>
    </font>
    <font>
      <sz val="8"/>
      <name val="Arial"/>
      <family val="2"/>
    </font>
    <font>
      <sz val="11"/>
      <color theme="1"/>
      <name val="Calibri"/>
      <family val="2"/>
      <scheme val="minor"/>
    </font>
    <font>
      <u/>
      <sz val="11"/>
      <color theme="10"/>
      <name val="Calibri"/>
      <family val="2"/>
      <scheme val="minor"/>
    </font>
    <font>
      <sz val="10"/>
      <color theme="1"/>
      <name val="Calibri"/>
      <family val="2"/>
      <scheme val="minor"/>
    </font>
    <font>
      <b/>
      <sz val="8"/>
      <color rgb="FF000000"/>
      <name val="Calibri"/>
      <family val="2"/>
    </font>
    <font>
      <b/>
      <sz val="8"/>
      <color indexed="8"/>
      <name val="Calibri"/>
      <family val="2"/>
    </font>
    <font>
      <sz val="10"/>
      <color theme="0"/>
      <name val="Calibri"/>
      <family val="2"/>
    </font>
    <font>
      <sz val="10"/>
      <color rgb="FFFF0000"/>
      <name val="Calibri"/>
      <family val="2"/>
    </font>
    <font>
      <sz val="10"/>
      <color rgb="FFFF0000"/>
      <name val="Arial"/>
      <family val="2"/>
    </font>
    <font>
      <sz val="9"/>
      <color rgb="FFFF0000"/>
      <name val="Calibri"/>
      <family val="2"/>
    </font>
    <font>
      <b/>
      <sz val="12"/>
      <color theme="0"/>
      <name val="Calibri"/>
      <family val="2"/>
    </font>
    <font>
      <b/>
      <sz val="14"/>
      <color theme="0"/>
      <name val="Calibri"/>
      <family val="2"/>
    </font>
    <font>
      <sz val="14"/>
      <color theme="1"/>
      <name val="Calibri"/>
      <family val="2"/>
      <scheme val="minor"/>
    </font>
    <font>
      <b/>
      <sz val="24"/>
      <color theme="0"/>
      <name val="Calibri"/>
      <family val="2"/>
      <scheme val="minor"/>
    </font>
    <font>
      <b/>
      <sz val="14"/>
      <name val="Calibri"/>
      <family val="2"/>
      <scheme val="minor"/>
    </font>
    <font>
      <b/>
      <sz val="12"/>
      <name val="Calibri"/>
      <family val="2"/>
      <scheme val="minor"/>
    </font>
    <font>
      <sz val="12"/>
      <name val="Calibri"/>
      <family val="2"/>
      <scheme val="minor"/>
    </font>
    <font>
      <b/>
      <sz val="14"/>
      <color theme="0"/>
      <name val="Calibri"/>
      <family val="2"/>
      <scheme val="minor"/>
    </font>
    <font>
      <sz val="11"/>
      <name val="Calibri"/>
      <family val="2"/>
    </font>
    <font>
      <b/>
      <sz val="11"/>
      <name val="Calibri"/>
      <family val="2"/>
      <scheme val="minor"/>
    </font>
    <font>
      <b/>
      <sz val="11"/>
      <name val="Calibri"/>
      <family val="2"/>
    </font>
    <font>
      <sz val="11"/>
      <name val="Calibri"/>
      <family val="2"/>
      <scheme val="minor"/>
    </font>
    <font>
      <b/>
      <sz val="8"/>
      <color theme="0"/>
      <name val="Calibri"/>
      <family val="2"/>
      <scheme val="minor"/>
    </font>
    <font>
      <b/>
      <sz val="9"/>
      <color theme="0"/>
      <name val="Calibri"/>
      <family val="2"/>
    </font>
    <font>
      <b/>
      <sz val="11"/>
      <color theme="0"/>
      <name val="Calibri"/>
      <family val="2"/>
      <scheme val="minor"/>
    </font>
    <font>
      <b/>
      <sz val="11"/>
      <color theme="1"/>
      <name val="Calibri"/>
      <family val="2"/>
      <scheme val="minor"/>
    </font>
    <font>
      <b/>
      <i/>
      <sz val="8"/>
      <name val="Calibri"/>
      <family val="2"/>
    </font>
    <font>
      <b/>
      <sz val="15"/>
      <color theme="3"/>
      <name val="Calibri"/>
      <family val="2"/>
      <scheme val="minor"/>
    </font>
    <font>
      <b/>
      <sz val="18"/>
      <color theme="3"/>
      <name val="Calibri"/>
      <family val="2"/>
      <scheme val="minor"/>
    </font>
    <font>
      <b/>
      <sz val="14"/>
      <name val="Calibri"/>
      <family val="2"/>
    </font>
    <font>
      <sz val="11"/>
      <color rgb="FFFFFFFF"/>
      <name val="Calibri"/>
      <family val="2"/>
      <scheme val="minor"/>
    </font>
    <font>
      <sz val="11"/>
      <color theme="0" tint="-0.249977111117893"/>
      <name val="Calibri"/>
      <family val="2"/>
      <scheme val="minor"/>
    </font>
    <font>
      <sz val="12"/>
      <color rgb="FFFFFFFF"/>
      <name val="Calibri"/>
      <family val="2"/>
      <scheme val="minor"/>
    </font>
    <font>
      <b/>
      <sz val="18"/>
      <color theme="1"/>
      <name val="Calibri"/>
      <family val="2"/>
      <scheme val="minor"/>
    </font>
    <font>
      <b/>
      <sz val="16"/>
      <color theme="3"/>
      <name val="Calibri"/>
      <family val="2"/>
      <scheme val="minor"/>
    </font>
    <font>
      <b/>
      <sz val="10"/>
      <color rgb="FFFF0000"/>
      <name val="Calibri"/>
      <family val="2"/>
      <scheme val="minor"/>
    </font>
    <font>
      <b/>
      <sz val="16"/>
      <color rgb="FFFF0000"/>
      <name val="Calibri"/>
      <family val="2"/>
    </font>
    <font>
      <sz val="12"/>
      <color rgb="FFFF0000"/>
      <name val="Calibri"/>
      <family val="2"/>
    </font>
    <font>
      <b/>
      <i/>
      <sz val="12"/>
      <name val="Calibri"/>
      <family val="2"/>
      <scheme val="minor"/>
    </font>
    <font>
      <b/>
      <u/>
      <sz val="12"/>
      <color theme="10"/>
      <name val="Calibri"/>
      <family val="2"/>
      <scheme val="minor"/>
    </font>
    <font>
      <b/>
      <sz val="12"/>
      <color theme="0"/>
      <name val="Calibri"/>
      <family val="2"/>
      <scheme val="minor"/>
    </font>
    <font>
      <b/>
      <u/>
      <sz val="12"/>
      <color theme="9" tint="-0.249977111117893"/>
      <name val="Calibri"/>
      <family val="2"/>
      <scheme val="minor"/>
    </font>
    <font>
      <b/>
      <u/>
      <sz val="12"/>
      <color theme="3"/>
      <name val="Calibri"/>
      <family val="2"/>
      <scheme val="minor"/>
    </font>
    <font>
      <b/>
      <u/>
      <sz val="12"/>
      <color theme="6" tint="-0.249977111117893"/>
      <name val="Calibri"/>
      <family val="2"/>
      <scheme val="minor"/>
    </font>
    <font>
      <sz val="9"/>
      <color indexed="81"/>
      <name val="Tahoma"/>
      <family val="2"/>
    </font>
    <font>
      <b/>
      <sz val="9"/>
      <color indexed="81"/>
      <name val="Tahoma"/>
      <family val="2"/>
    </font>
    <font>
      <sz val="11"/>
      <color theme="0"/>
      <name val="Calibri"/>
      <family val="2"/>
    </font>
    <font>
      <u/>
      <sz val="8"/>
      <color theme="10"/>
      <name val="Calibri"/>
      <family val="2"/>
      <scheme val="minor"/>
    </font>
    <font>
      <u/>
      <sz val="9"/>
      <color theme="10"/>
      <name val="Calibri"/>
      <family val="2"/>
      <scheme val="minor"/>
    </font>
    <font>
      <sz val="9"/>
      <color theme="0"/>
      <name val="Calibri"/>
      <family val="2"/>
    </font>
    <font>
      <b/>
      <sz val="10"/>
      <color theme="0"/>
      <name val="Calibri"/>
      <family val="2"/>
    </font>
    <font>
      <sz val="8"/>
      <color theme="0"/>
      <name val="Calibri"/>
      <family val="2"/>
    </font>
    <font>
      <b/>
      <sz val="8"/>
      <color theme="0"/>
      <name val="Calibri"/>
      <family val="2"/>
    </font>
    <font>
      <sz val="12"/>
      <color rgb="FFFF0000"/>
      <name val="Calibri"/>
      <family val="2"/>
      <scheme val="minor"/>
    </font>
    <font>
      <b/>
      <i/>
      <sz val="11"/>
      <color rgb="FFFF0000"/>
      <name val="Calibri"/>
      <family val="2"/>
      <scheme val="minor"/>
    </font>
    <font>
      <sz val="11"/>
      <color rgb="FFFF0000"/>
      <name val="Calibri"/>
      <family val="2"/>
    </font>
    <font>
      <sz val="6"/>
      <color rgb="FFFF0000"/>
      <name val="Arial"/>
      <family val="2"/>
    </font>
    <font>
      <b/>
      <sz val="9"/>
      <color rgb="FFFF0000"/>
      <name val="Calibri"/>
      <family val="2"/>
    </font>
    <font>
      <sz val="8"/>
      <color rgb="FFFF0000"/>
      <name val="Arial"/>
      <family val="2"/>
    </font>
    <font>
      <sz val="8"/>
      <color rgb="FFFF0000"/>
      <name val="Calibri"/>
      <family val="2"/>
    </font>
    <font>
      <b/>
      <sz val="10"/>
      <color rgb="FFFF0000"/>
      <name val="Calibri"/>
      <family val="2"/>
    </font>
  </fonts>
  <fills count="2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65"/>
        <bgColor indexed="64"/>
      </patternFill>
    </fill>
    <fill>
      <patternFill patternType="solid">
        <fgColor indexed="8"/>
        <bgColor indexed="64"/>
      </patternFill>
    </fill>
    <fill>
      <patternFill patternType="solid">
        <fgColor theme="3"/>
        <bgColor indexed="64"/>
      </patternFill>
    </fill>
    <fill>
      <patternFill patternType="solid">
        <fgColor rgb="FFFFFFCC"/>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theme="1"/>
        <bgColor indexed="64"/>
      </patternFill>
    </fill>
    <fill>
      <patternFill patternType="solid">
        <fgColor theme="4"/>
        <bgColor theme="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4" tint="0.79998168889431442"/>
        <bgColor theme="4" tint="0.79998168889431442"/>
      </patternFill>
    </fill>
    <fill>
      <patternFill patternType="solid">
        <fgColor theme="3" tint="0.59999389629810485"/>
        <bgColor indexed="64"/>
      </patternFill>
    </fill>
  </fills>
  <borders count="8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style="thin">
        <color indexed="64"/>
      </right>
      <top style="thin">
        <color indexed="64"/>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ck">
        <color theme="4"/>
      </bottom>
      <diagonal/>
    </border>
    <border>
      <left style="thick">
        <color rgb="FFFF0000"/>
      </left>
      <right style="thick">
        <color rgb="FFFF0000"/>
      </right>
      <top style="thick">
        <color rgb="FFFF0000"/>
      </top>
      <bottom style="thick">
        <color rgb="FFFF0000"/>
      </bottom>
      <diagonal/>
    </border>
    <border>
      <left/>
      <right style="medium">
        <color auto="1"/>
      </right>
      <top style="medium">
        <color auto="1"/>
      </top>
      <bottom/>
      <diagonal/>
    </border>
    <border>
      <left style="thin">
        <color indexed="64"/>
      </left>
      <right style="thin">
        <color indexed="64"/>
      </right>
      <top/>
      <bottom/>
      <diagonal/>
    </border>
    <border>
      <left style="medium">
        <color indexed="64"/>
      </left>
      <right style="thin">
        <color indexed="64"/>
      </right>
      <top style="hair">
        <color indexed="64"/>
      </top>
      <bottom/>
      <diagonal/>
    </border>
    <border>
      <left style="thin">
        <color theme="4"/>
      </left>
      <right/>
      <top/>
      <bottom/>
      <diagonal/>
    </border>
    <border>
      <left/>
      <right style="thin">
        <color theme="4"/>
      </right>
      <top/>
      <bottom/>
      <diagonal/>
    </border>
  </borders>
  <cellStyleXfs count="16">
    <xf numFmtId="0" fontId="0" fillId="0" borderId="0"/>
    <xf numFmtId="43" fontId="11" fillId="0" borderId="0" applyFont="0" applyFill="0" applyBorder="0" applyAlignment="0" applyProtection="0"/>
    <xf numFmtId="44" fontId="11" fillId="0" borderId="0" applyFont="0" applyFill="0" applyBorder="0" applyAlignment="0" applyProtection="0"/>
    <xf numFmtId="0" fontId="14" fillId="2" borderId="1" applyNumberFormat="0" applyBorder="0" applyProtection="0">
      <alignment horizontal="left" vertical="top" wrapText="1"/>
      <protection locked="0"/>
    </xf>
    <xf numFmtId="0" fontId="52" fillId="0" borderId="0" applyNumberFormat="0" applyFill="0" applyBorder="0" applyAlignment="0" applyProtection="0"/>
    <xf numFmtId="0" fontId="12" fillId="0" borderId="0"/>
    <xf numFmtId="0" fontId="11" fillId="0" borderId="0"/>
    <xf numFmtId="0" fontId="12" fillId="0" borderId="0"/>
    <xf numFmtId="0" fontId="12" fillId="0" borderId="0"/>
    <xf numFmtId="0" fontId="12" fillId="0" borderId="0"/>
    <xf numFmtId="0" fontId="51" fillId="0" borderId="0"/>
    <xf numFmtId="0" fontId="11" fillId="0" borderId="0"/>
    <xf numFmtId="0" fontId="53" fillId="0" borderId="0"/>
    <xf numFmtId="0" fontId="12" fillId="0" borderId="0"/>
    <xf numFmtId="0" fontId="11" fillId="0" borderId="0"/>
    <xf numFmtId="0" fontId="77" fillId="0" borderId="78" applyNumberFormat="0" applyFill="0" applyAlignment="0" applyProtection="0"/>
  </cellStyleXfs>
  <cellXfs count="1082">
    <xf numFmtId="0" fontId="0" fillId="0" borderId="0" xfId="0"/>
    <xf numFmtId="0" fontId="14" fillId="0" borderId="0" xfId="0" applyFont="1"/>
    <xf numFmtId="0" fontId="18" fillId="0" borderId="0" xfId="0" applyFont="1"/>
    <xf numFmtId="0" fontId="18" fillId="0" borderId="0" xfId="0" applyFont="1" applyAlignment="1">
      <alignment wrapText="1"/>
    </xf>
    <xf numFmtId="0" fontId="18" fillId="0" borderId="2" xfId="0" applyFont="1" applyBorder="1" applyAlignment="1">
      <alignment wrapText="1"/>
    </xf>
    <xf numFmtId="0" fontId="20" fillId="0" borderId="0" xfId="13" applyFont="1" applyAlignment="1">
      <alignment vertical="top" wrapText="1"/>
    </xf>
    <xf numFmtId="0" fontId="20" fillId="0" borderId="0" xfId="0" applyFont="1" applyAlignment="1">
      <alignment wrapText="1"/>
    </xf>
    <xf numFmtId="0" fontId="19" fillId="0" borderId="0" xfId="0" applyFont="1" applyAlignment="1">
      <alignment horizontal="left" wrapText="1"/>
    </xf>
    <xf numFmtId="0" fontId="20" fillId="0" borderId="0" xfId="0" applyFont="1" applyAlignment="1">
      <alignment vertical="top" wrapText="1"/>
    </xf>
    <xf numFmtId="0" fontId="21" fillId="0" borderId="0" xfId="0" applyFont="1" applyAlignment="1">
      <alignment horizontal="left" vertical="center"/>
    </xf>
    <xf numFmtId="0" fontId="26" fillId="0" borderId="0" xfId="0" applyFont="1" applyAlignment="1">
      <alignment horizontal="left"/>
    </xf>
    <xf numFmtId="0" fontId="26" fillId="0" borderId="0" xfId="0" applyFont="1" applyAlignment="1">
      <alignment horizontal="left" vertical="center"/>
    </xf>
    <xf numFmtId="0" fontId="22" fillId="0" borderId="2" xfId="0" applyFont="1" applyBorder="1" applyAlignment="1">
      <alignment horizontal="center" wrapText="1"/>
    </xf>
    <xf numFmtId="0" fontId="24" fillId="0" borderId="0" xfId="0" applyFont="1" applyAlignment="1">
      <alignment horizontal="left" wrapText="1"/>
    </xf>
    <xf numFmtId="0" fontId="29" fillId="0" borderId="0" xfId="0" applyFont="1" applyAlignment="1">
      <alignment horizontal="left"/>
    </xf>
    <xf numFmtId="0" fontId="23" fillId="0" borderId="0" xfId="0" applyFont="1" applyAlignment="1">
      <alignment horizontal="left"/>
    </xf>
    <xf numFmtId="0" fontId="24" fillId="0" borderId="0" xfId="0" applyFont="1" applyAlignment="1">
      <alignment horizontal="left"/>
    </xf>
    <xf numFmtId="0" fontId="21" fillId="0" borderId="0" xfId="0" applyFont="1" applyAlignment="1">
      <alignment horizontal="left"/>
    </xf>
    <xf numFmtId="0" fontId="21" fillId="0" borderId="6" xfId="0" applyFont="1" applyBorder="1" applyAlignment="1">
      <alignment horizontal="center"/>
    </xf>
    <xf numFmtId="0" fontId="21" fillId="0" borderId="7" xfId="0" applyFont="1" applyBorder="1" applyAlignment="1">
      <alignment horizontal="center"/>
    </xf>
    <xf numFmtId="0" fontId="22" fillId="0" borderId="8" xfId="0" applyFont="1" applyBorder="1" applyAlignment="1">
      <alignment horizontal="center" wrapText="1"/>
    </xf>
    <xf numFmtId="0" fontId="21" fillId="0" borderId="8" xfId="0" applyFont="1" applyBorder="1" applyAlignment="1">
      <alignment horizontal="left"/>
    </xf>
    <xf numFmtId="0" fontId="21" fillId="0" borderId="9" xfId="0" applyFont="1" applyBorder="1" applyAlignment="1">
      <alignment horizontal="center"/>
    </xf>
    <xf numFmtId="0" fontId="21" fillId="0" borderId="10" xfId="0" applyFont="1" applyBorder="1" applyAlignment="1">
      <alignment horizontal="center"/>
    </xf>
    <xf numFmtId="0" fontId="17" fillId="0" borderId="0" xfId="0" applyFont="1"/>
    <xf numFmtId="0" fontId="13" fillId="0" borderId="0" xfId="0" applyFont="1"/>
    <xf numFmtId="0" fontId="13" fillId="0" borderId="0" xfId="0" applyFont="1" applyAlignment="1">
      <alignment horizontal="center"/>
    </xf>
    <xf numFmtId="0" fontId="17" fillId="0" borderId="0" xfId="0" applyFont="1" applyAlignment="1">
      <alignment horizontal="right"/>
    </xf>
    <xf numFmtId="0" fontId="17" fillId="0" borderId="0" xfId="0" applyFont="1" applyAlignment="1">
      <alignment horizontal="center"/>
    </xf>
    <xf numFmtId="0" fontId="14" fillId="0" borderId="0" xfId="0" applyFont="1" applyAlignment="1">
      <alignment horizontal="right"/>
    </xf>
    <xf numFmtId="0" fontId="14" fillId="0" borderId="0" xfId="0" applyFont="1" applyAlignment="1">
      <alignment horizontal="center"/>
    </xf>
    <xf numFmtId="0" fontId="30" fillId="0" borderId="0" xfId="0" applyFont="1" applyAlignment="1">
      <alignment horizontal="left"/>
    </xf>
    <xf numFmtId="0" fontId="34" fillId="0" borderId="0" xfId="0" applyFont="1" applyAlignment="1">
      <alignment wrapText="1"/>
    </xf>
    <xf numFmtId="0" fontId="34" fillId="0" borderId="0" xfId="0" applyFont="1"/>
    <xf numFmtId="0" fontId="20" fillId="0" borderId="13" xfId="13" applyFont="1" applyBorder="1" applyAlignment="1">
      <alignment vertical="top" wrapText="1"/>
    </xf>
    <xf numFmtId="0" fontId="35" fillId="0" borderId="2" xfId="0" applyFont="1" applyBorder="1"/>
    <xf numFmtId="0" fontId="20" fillId="0" borderId="14" xfId="13" applyFont="1" applyBorder="1" applyAlignment="1">
      <alignment vertical="top" wrapText="1"/>
    </xf>
    <xf numFmtId="0" fontId="20" fillId="0" borderId="15" xfId="13" applyFont="1" applyBorder="1" applyAlignment="1">
      <alignment vertical="top" wrapText="1"/>
    </xf>
    <xf numFmtId="0" fontId="20" fillId="0" borderId="13" xfId="13" applyFont="1" applyBorder="1" applyAlignment="1">
      <alignment horizontal="left" vertical="top" wrapText="1"/>
    </xf>
    <xf numFmtId="0" fontId="20" fillId="0" borderId="0" xfId="0" applyFont="1"/>
    <xf numFmtId="0" fontId="20" fillId="0" borderId="13" xfId="0" applyFont="1" applyBorder="1" applyAlignment="1">
      <alignment vertical="top" wrapText="1"/>
    </xf>
    <xf numFmtId="0" fontId="20" fillId="0" borderId="14" xfId="0" applyFont="1" applyBorder="1" applyAlignment="1">
      <alignment vertical="top" wrapText="1"/>
    </xf>
    <xf numFmtId="0" fontId="20" fillId="0" borderId="13" xfId="0" applyFont="1" applyBorder="1" applyAlignment="1">
      <alignment wrapText="1"/>
    </xf>
    <xf numFmtId="0" fontId="20" fillId="0" borderId="14" xfId="13" applyFont="1" applyBorder="1" applyAlignment="1">
      <alignment horizontal="left" vertical="top" wrapText="1"/>
    </xf>
    <xf numFmtId="0" fontId="20" fillId="0" borderId="13" xfId="0" applyFont="1" applyBorder="1" applyAlignment="1">
      <alignment horizontal="left" vertical="top" wrapText="1"/>
    </xf>
    <xf numFmtId="0" fontId="11" fillId="0" borderId="0" xfId="0" applyFont="1"/>
    <xf numFmtId="0" fontId="21" fillId="0" borderId="0" xfId="0" applyFont="1" applyAlignment="1" applyProtection="1">
      <alignment horizontal="left"/>
      <protection locked="0"/>
    </xf>
    <xf numFmtId="0" fontId="24" fillId="0" borderId="0" xfId="0" applyFont="1" applyAlignment="1" applyProtection="1">
      <alignment horizontal="left"/>
      <protection locked="0"/>
    </xf>
    <xf numFmtId="0" fontId="24" fillId="0" borderId="0" xfId="0" applyFont="1" applyAlignment="1" applyProtection="1">
      <alignment horizontal="left" wrapText="1"/>
      <protection locked="0"/>
    </xf>
    <xf numFmtId="0" fontId="14" fillId="0" borderId="0" xfId="0" quotePrefix="1" applyFont="1"/>
    <xf numFmtId="0" fontId="21" fillId="3" borderId="18" xfId="0" applyFont="1" applyFill="1" applyBorder="1" applyAlignment="1">
      <alignment horizontal="center"/>
    </xf>
    <xf numFmtId="0" fontId="21" fillId="3" borderId="12" xfId="0" applyFont="1" applyFill="1" applyBorder="1" applyAlignment="1">
      <alignment horizontal="center"/>
    </xf>
    <xf numFmtId="0" fontId="21" fillId="0" borderId="19" xfId="0" applyFont="1" applyBorder="1" applyAlignment="1">
      <alignment horizontal="center"/>
    </xf>
    <xf numFmtId="0" fontId="21" fillId="3" borderId="17" xfId="0" applyFont="1" applyFill="1" applyBorder="1" applyAlignment="1">
      <alignment horizontal="left"/>
    </xf>
    <xf numFmtId="0" fontId="21" fillId="3" borderId="20" xfId="0" applyFont="1" applyFill="1" applyBorder="1" applyAlignment="1">
      <alignment horizontal="left"/>
    </xf>
    <xf numFmtId="0" fontId="24" fillId="3" borderId="20" xfId="0" applyFont="1" applyFill="1" applyBorder="1" applyAlignment="1">
      <alignment horizontal="left" wrapText="1"/>
    </xf>
    <xf numFmtId="0" fontId="17" fillId="0" borderId="0" xfId="0" applyFont="1" applyAlignment="1">
      <alignment horizontal="left"/>
    </xf>
    <xf numFmtId="164" fontId="21" fillId="4" borderId="23" xfId="3" applyNumberFormat="1" applyFont="1" applyFill="1" applyBorder="1" applyAlignment="1" applyProtection="1">
      <alignment horizontal="left"/>
    </xf>
    <xf numFmtId="164" fontId="21" fillId="4" borderId="18" xfId="3" applyNumberFormat="1" applyFont="1" applyFill="1" applyBorder="1" applyAlignment="1" applyProtection="1">
      <alignment horizontal="left"/>
    </xf>
    <xf numFmtId="0" fontId="51" fillId="0" borderId="0" xfId="10"/>
    <xf numFmtId="0" fontId="46" fillId="0" borderId="0" xfId="10" applyFont="1"/>
    <xf numFmtId="0" fontId="41" fillId="0" borderId="0" xfId="10" applyFont="1"/>
    <xf numFmtId="0" fontId="35" fillId="0" borderId="2" xfId="6" applyFont="1" applyBorder="1"/>
    <xf numFmtId="0" fontId="18" fillId="0" borderId="2" xfId="6" applyFont="1" applyBorder="1" applyAlignment="1">
      <alignment wrapText="1"/>
    </xf>
    <xf numFmtId="0" fontId="53" fillId="0" borderId="2" xfId="12" applyBorder="1" applyAlignment="1">
      <alignment horizontal="center"/>
    </xf>
    <xf numFmtId="0" fontId="53" fillId="0" borderId="0" xfId="12"/>
    <xf numFmtId="0" fontId="18" fillId="0" borderId="0" xfId="6" applyFont="1" applyAlignment="1">
      <alignment wrapText="1"/>
    </xf>
    <xf numFmtId="0" fontId="53" fillId="0" borderId="0" xfId="12" applyAlignment="1">
      <alignment horizontal="center"/>
    </xf>
    <xf numFmtId="0" fontId="19" fillId="0" borderId="0" xfId="6" applyFont="1" applyAlignment="1">
      <alignment horizontal="left" wrapText="1"/>
    </xf>
    <xf numFmtId="0" fontId="53" fillId="0" borderId="0" xfId="12" applyAlignment="1">
      <alignment horizontal="center" wrapText="1"/>
    </xf>
    <xf numFmtId="0" fontId="47" fillId="0" borderId="13" xfId="12" applyFont="1" applyBorder="1" applyAlignment="1">
      <alignment horizontal="center" vertical="top" wrapText="1"/>
    </xf>
    <xf numFmtId="0" fontId="20" fillId="0" borderId="13" xfId="14" applyFont="1" applyBorder="1" applyAlignment="1">
      <alignment vertical="top" wrapText="1"/>
    </xf>
    <xf numFmtId="0" fontId="20" fillId="0" borderId="28" xfId="14" applyFont="1" applyBorder="1" applyAlignment="1">
      <alignment vertical="top" wrapText="1"/>
    </xf>
    <xf numFmtId="0" fontId="20" fillId="0" borderId="0" xfId="14" applyFont="1" applyAlignment="1">
      <alignment vertical="top" wrapText="1"/>
    </xf>
    <xf numFmtId="0" fontId="20" fillId="0" borderId="13" xfId="14" applyFont="1" applyBorder="1" applyAlignment="1">
      <alignment horizontal="left" vertical="top" wrapText="1"/>
    </xf>
    <xf numFmtId="0" fontId="47" fillId="0" borderId="28" xfId="12" applyFont="1" applyBorder="1" applyAlignment="1">
      <alignment horizontal="center" vertical="top" wrapText="1"/>
    </xf>
    <xf numFmtId="0" fontId="47" fillId="0" borderId="0" xfId="12" applyFont="1" applyAlignment="1">
      <alignment horizontal="center" vertical="top" wrapText="1"/>
    </xf>
    <xf numFmtId="0" fontId="20" fillId="0" borderId="14" xfId="14" applyFont="1" applyBorder="1" applyAlignment="1">
      <alignment vertical="top" wrapText="1"/>
    </xf>
    <xf numFmtId="0" fontId="47" fillId="0" borderId="14" xfId="12" applyFont="1" applyBorder="1" applyAlignment="1">
      <alignment horizontal="center" vertical="top" wrapText="1"/>
    </xf>
    <xf numFmtId="0" fontId="47" fillId="0" borderId="14" xfId="12" applyFont="1" applyBorder="1" applyAlignment="1">
      <alignment horizontal="center" vertical="top"/>
    </xf>
    <xf numFmtId="0" fontId="20" fillId="0" borderId="18" xfId="6" applyFont="1" applyBorder="1" applyAlignment="1">
      <alignment vertical="top" wrapText="1"/>
    </xf>
    <xf numFmtId="0" fontId="20" fillId="0" borderId="18" xfId="14" applyFont="1" applyBorder="1" applyAlignment="1">
      <alignment horizontal="left" vertical="top" wrapText="1"/>
    </xf>
    <xf numFmtId="0" fontId="47" fillId="0" borderId="18" xfId="12" applyFont="1" applyBorder="1" applyAlignment="1">
      <alignment horizontal="center" vertical="top" wrapText="1"/>
    </xf>
    <xf numFmtId="0" fontId="20" fillId="0" borderId="14" xfId="6" applyFont="1" applyBorder="1" applyAlignment="1">
      <alignment vertical="top" wrapText="1"/>
    </xf>
    <xf numFmtId="0" fontId="14" fillId="0" borderId="0" xfId="0" applyFont="1" applyAlignment="1">
      <alignment horizontal="left"/>
    </xf>
    <xf numFmtId="0" fontId="14" fillId="0" borderId="0" xfId="0" quotePrefix="1" applyFont="1" applyAlignment="1">
      <alignment horizontal="right"/>
    </xf>
    <xf numFmtId="0" fontId="23" fillId="4" borderId="4" xfId="0" applyFont="1" applyFill="1" applyBorder="1" applyAlignment="1">
      <alignment horizontal="center" wrapText="1"/>
    </xf>
    <xf numFmtId="0" fontId="23" fillId="4" borderId="3" xfId="0" applyFont="1" applyFill="1" applyBorder="1" applyAlignment="1">
      <alignment horizontal="center" wrapText="1"/>
    </xf>
    <xf numFmtId="0" fontId="21" fillId="4" borderId="4" xfId="0" applyFont="1" applyFill="1" applyBorder="1" applyAlignment="1" applyProtection="1">
      <alignment horizontal="center"/>
      <protection locked="0"/>
    </xf>
    <xf numFmtId="0" fontId="21" fillId="4" borderId="3" xfId="0" applyFont="1" applyFill="1" applyBorder="1" applyAlignment="1" applyProtection="1">
      <alignment horizontal="center"/>
      <protection locked="0"/>
    </xf>
    <xf numFmtId="0" fontId="21" fillId="4" borderId="1" xfId="0" applyFont="1" applyFill="1" applyBorder="1" applyAlignment="1" applyProtection="1">
      <alignment horizontal="center"/>
      <protection locked="0"/>
    </xf>
    <xf numFmtId="0" fontId="21" fillId="4" borderId="24" xfId="0" applyFont="1" applyFill="1" applyBorder="1" applyAlignment="1" applyProtection="1">
      <alignment horizontal="center"/>
      <protection locked="0"/>
    </xf>
    <xf numFmtId="0" fontId="18" fillId="0" borderId="0" xfId="0" applyFont="1" applyAlignment="1">
      <alignment horizontal="left"/>
    </xf>
    <xf numFmtId="0" fontId="24" fillId="0" borderId="13" xfId="0" applyFont="1" applyBorder="1" applyAlignment="1" applyProtection="1">
      <alignment horizontal="center" shrinkToFit="1"/>
      <protection locked="0"/>
    </xf>
    <xf numFmtId="0" fontId="24" fillId="0" borderId="14" xfId="0" applyFont="1" applyBorder="1" applyAlignment="1" applyProtection="1">
      <alignment horizontal="center" shrinkToFit="1"/>
      <protection locked="0"/>
    </xf>
    <xf numFmtId="0" fontId="24" fillId="0" borderId="15" xfId="0" quotePrefix="1" applyFont="1" applyBorder="1" applyAlignment="1" applyProtection="1">
      <alignment horizontal="center" shrinkToFit="1"/>
      <protection locked="0"/>
    </xf>
    <xf numFmtId="0" fontId="24" fillId="0" borderId="13" xfId="0" quotePrefix="1" applyFont="1" applyBorder="1" applyAlignment="1" applyProtection="1">
      <alignment horizontal="center" shrinkToFit="1"/>
      <protection locked="0"/>
    </xf>
    <xf numFmtId="0" fontId="24" fillId="0" borderId="69" xfId="0" quotePrefix="1" applyFont="1" applyBorder="1" applyAlignment="1" applyProtection="1">
      <alignment horizontal="center" shrinkToFit="1"/>
      <protection locked="0"/>
    </xf>
    <xf numFmtId="164" fontId="21" fillId="4" borderId="66" xfId="3" applyNumberFormat="1" applyFont="1" applyFill="1" applyBorder="1" applyAlignment="1" applyProtection="1">
      <alignment horizontal="left"/>
    </xf>
    <xf numFmtId="164" fontId="21" fillId="4" borderId="63" xfId="3" applyNumberFormat="1" applyFont="1" applyFill="1" applyBorder="1" applyAlignment="1" applyProtection="1">
      <alignment horizontal="left"/>
    </xf>
    <xf numFmtId="0" fontId="24" fillId="0" borderId="14" xfId="0" quotePrefix="1" applyFont="1" applyBorder="1" applyAlignment="1" applyProtection="1">
      <alignment horizontal="center" shrinkToFit="1"/>
      <protection locked="0"/>
    </xf>
    <xf numFmtId="0" fontId="20" fillId="0" borderId="18" xfId="14" applyFont="1" applyBorder="1" applyAlignment="1">
      <alignment vertical="top" wrapText="1"/>
    </xf>
    <xf numFmtId="0" fontId="22" fillId="0" borderId="0" xfId="0" applyFont="1" applyAlignment="1">
      <alignment horizontal="left"/>
    </xf>
    <xf numFmtId="0" fontId="22" fillId="0" borderId="3" xfId="0" applyFont="1" applyBorder="1" applyAlignment="1">
      <alignment horizontal="left"/>
    </xf>
    <xf numFmtId="0" fontId="22" fillId="0" borderId="49" xfId="0" applyFont="1" applyBorder="1" applyAlignment="1">
      <alignment horizontal="left"/>
    </xf>
    <xf numFmtId="0" fontId="21" fillId="0" borderId="3" xfId="0" applyFont="1" applyBorder="1" applyAlignment="1">
      <alignment horizontal="left"/>
    </xf>
    <xf numFmtId="0" fontId="21" fillId="0" borderId="49" xfId="0" applyFont="1" applyBorder="1" applyAlignment="1">
      <alignment horizontal="left"/>
    </xf>
    <xf numFmtId="0" fontId="57" fillId="0" borderId="0" xfId="0" applyFont="1" applyAlignment="1">
      <alignment horizontal="left"/>
    </xf>
    <xf numFmtId="0" fontId="58" fillId="0" borderId="0" xfId="0" applyFont="1"/>
    <xf numFmtId="0" fontId="58" fillId="5" borderId="0" xfId="0" applyFont="1" applyFill="1"/>
    <xf numFmtId="0" fontId="59" fillId="0" borderId="0" xfId="0" applyFont="1" applyAlignment="1">
      <alignment horizontal="left" wrapText="1"/>
    </xf>
    <xf numFmtId="0" fontId="59" fillId="0" borderId="0" xfId="0" applyFont="1" applyAlignment="1" applyProtection="1">
      <alignment shrinkToFit="1"/>
      <protection locked="0"/>
    </xf>
    <xf numFmtId="0" fontId="23" fillId="4" borderId="52" xfId="0" applyFont="1" applyFill="1" applyBorder="1" applyAlignment="1">
      <alignment horizontal="center"/>
    </xf>
    <xf numFmtId="0" fontId="20" fillId="0" borderId="28" xfId="13" applyFont="1" applyBorder="1" applyAlignment="1">
      <alignment vertical="top" wrapText="1"/>
    </xf>
    <xf numFmtId="0" fontId="44" fillId="0" borderId="0" xfId="10" applyFont="1" applyAlignment="1">
      <alignment vertical="top" wrapText="1"/>
    </xf>
    <xf numFmtId="49" fontId="6" fillId="0" borderId="0" xfId="10" applyNumberFormat="1" applyFont="1"/>
    <xf numFmtId="0" fontId="9" fillId="0" borderId="25" xfId="10" applyFont="1" applyBorder="1" applyAlignment="1" applyProtection="1">
      <alignment vertical="top"/>
      <protection locked="0"/>
    </xf>
    <xf numFmtId="0" fontId="10" fillId="0" borderId="0" xfId="10" applyFont="1"/>
    <xf numFmtId="0" fontId="44" fillId="0" borderId="0" xfId="10" applyFont="1"/>
    <xf numFmtId="0" fontId="9" fillId="0" borderId="0" xfId="10" applyFont="1"/>
    <xf numFmtId="0" fontId="55" fillId="0" borderId="0" xfId="10" applyFont="1"/>
    <xf numFmtId="0" fontId="44" fillId="0" borderId="0" xfId="10" applyFont="1" applyAlignment="1">
      <alignment horizontal="left" vertical="center"/>
    </xf>
    <xf numFmtId="0" fontId="55" fillId="0" borderId="0" xfId="10" applyFont="1" applyAlignment="1">
      <alignment vertical="top" wrapText="1"/>
    </xf>
    <xf numFmtId="0" fontId="44" fillId="0" borderId="3" xfId="10" applyFont="1" applyBorder="1"/>
    <xf numFmtId="0" fontId="9" fillId="0" borderId="0" xfId="10" applyFont="1" applyAlignment="1">
      <alignment wrapText="1"/>
    </xf>
    <xf numFmtId="0" fontId="9" fillId="0" borderId="3" xfId="10" applyFont="1" applyBorder="1"/>
    <xf numFmtId="0" fontId="5" fillId="0" borderId="0" xfId="10" applyFont="1"/>
    <xf numFmtId="49" fontId="8" fillId="0" borderId="0" xfId="10" applyNumberFormat="1" applyFont="1" applyAlignment="1">
      <alignment horizontal="center"/>
    </xf>
    <xf numFmtId="0" fontId="33" fillId="6" borderId="18" xfId="6" applyFont="1" applyFill="1" applyBorder="1" applyAlignment="1">
      <alignment horizontal="left" wrapText="1"/>
    </xf>
    <xf numFmtId="0" fontId="33" fillId="6" borderId="27" xfId="6" applyFont="1" applyFill="1" applyBorder="1" applyAlignment="1">
      <alignment horizontal="left" wrapText="1"/>
    </xf>
    <xf numFmtId="49" fontId="57" fillId="0" borderId="0" xfId="0" applyNumberFormat="1" applyFont="1" applyAlignment="1" applyProtection="1">
      <alignment horizontal="left" vertical="top" wrapText="1"/>
      <protection locked="0"/>
    </xf>
    <xf numFmtId="49" fontId="21" fillId="0" borderId="0" xfId="0" applyNumberFormat="1" applyFont="1" applyAlignment="1">
      <alignment horizontal="left" wrapText="1"/>
    </xf>
    <xf numFmtId="0" fontId="33" fillId="6" borderId="25" xfId="6" applyFont="1" applyFill="1" applyBorder="1" applyAlignment="1">
      <alignment horizontal="left"/>
    </xf>
    <xf numFmtId="0" fontId="33" fillId="6" borderId="18" xfId="6" applyFont="1" applyFill="1" applyBorder="1" applyAlignment="1">
      <alignment horizontal="left"/>
    </xf>
    <xf numFmtId="0" fontId="33" fillId="6" borderId="27" xfId="6" applyFont="1" applyFill="1" applyBorder="1" applyAlignment="1">
      <alignment horizontal="left"/>
    </xf>
    <xf numFmtId="0" fontId="33" fillId="6" borderId="0" xfId="0" applyFont="1" applyFill="1" applyAlignment="1">
      <alignment horizontal="left"/>
    </xf>
    <xf numFmtId="0" fontId="61" fillId="12" borderId="0" xfId="6" applyFont="1" applyFill="1" applyAlignment="1">
      <alignment horizontal="left"/>
    </xf>
    <xf numFmtId="0" fontId="62" fillId="0" borderId="0" xfId="12" applyFont="1"/>
    <xf numFmtId="0" fontId="9" fillId="0" borderId="0" xfId="10" applyFont="1" applyProtection="1">
      <protection hidden="1"/>
    </xf>
    <xf numFmtId="0" fontId="24" fillId="0" borderId="0" xfId="0" applyFont="1" applyAlignment="1">
      <alignment horizontal="left" vertical="top" wrapText="1"/>
    </xf>
    <xf numFmtId="0" fontId="58" fillId="0" borderId="0" xfId="0" applyFont="1" applyAlignment="1">
      <alignment vertical="top"/>
    </xf>
    <xf numFmtId="0" fontId="21" fillId="0" borderId="0" xfId="0" applyFont="1" applyAlignment="1">
      <alignment horizontal="left" vertical="top"/>
    </xf>
    <xf numFmtId="0" fontId="26" fillId="0" borderId="0" xfId="0" applyFont="1" applyAlignment="1">
      <alignment horizontal="left" vertical="top"/>
    </xf>
    <xf numFmtId="0" fontId="64" fillId="0" borderId="0" xfId="6" applyFont="1"/>
    <xf numFmtId="0" fontId="65" fillId="0" borderId="0" xfId="6" applyFont="1"/>
    <xf numFmtId="0" fontId="65" fillId="0" borderId="0" xfId="6" applyFont="1" applyAlignment="1">
      <alignment horizontal="left" indent="1"/>
    </xf>
    <xf numFmtId="0" fontId="69" fillId="0" borderId="0" xfId="6" applyFont="1"/>
    <xf numFmtId="165" fontId="69" fillId="0" borderId="0" xfId="6" applyNumberFormat="1" applyFont="1"/>
    <xf numFmtId="0" fontId="55" fillId="0" borderId="0" xfId="10" applyFont="1" applyAlignment="1">
      <alignment horizontal="left"/>
    </xf>
    <xf numFmtId="0" fontId="55" fillId="0" borderId="0" xfId="10" applyFont="1" applyAlignment="1">
      <alignment horizontal="left" vertical="center"/>
    </xf>
    <xf numFmtId="0" fontId="4" fillId="0" borderId="0" xfId="10" applyFont="1"/>
    <xf numFmtId="0" fontId="9" fillId="0" borderId="0" xfId="10" applyFont="1" applyAlignment="1">
      <alignment horizontal="left" vertical="top" wrapText="1"/>
    </xf>
    <xf numFmtId="0" fontId="3" fillId="0" borderId="0" xfId="10" applyFont="1"/>
    <xf numFmtId="0" fontId="2" fillId="0" borderId="0" xfId="10" applyFont="1"/>
    <xf numFmtId="0" fontId="75" fillId="0" borderId="0" xfId="10" applyFont="1"/>
    <xf numFmtId="0" fontId="71" fillId="0" borderId="0" xfId="0" applyFont="1"/>
    <xf numFmtId="49" fontId="71" fillId="0" borderId="0" xfId="0" applyNumberFormat="1" applyFont="1"/>
    <xf numFmtId="0" fontId="42" fillId="11" borderId="27" xfId="10" applyFont="1" applyFill="1" applyBorder="1" applyAlignment="1" applyProtection="1">
      <alignment horizontal="center" vertical="center"/>
      <protection locked="0"/>
    </xf>
    <xf numFmtId="0" fontId="55" fillId="8" borderId="5" xfId="10" applyFont="1" applyFill="1" applyBorder="1" applyAlignment="1">
      <alignment horizontal="left"/>
    </xf>
    <xf numFmtId="0" fontId="55" fillId="8" borderId="29" xfId="10" applyFont="1" applyFill="1" applyBorder="1" applyAlignment="1">
      <alignment horizontal="left"/>
    </xf>
    <xf numFmtId="0" fontId="9" fillId="0" borderId="2" xfId="10" applyFont="1" applyBorder="1" applyAlignment="1" applyProtection="1">
      <alignment horizontal="center" vertical="top" wrapText="1"/>
      <protection locked="0"/>
    </xf>
    <xf numFmtId="168" fontId="9" fillId="0" borderId="2" xfId="10" applyNumberFormat="1" applyFont="1" applyBorder="1" applyAlignment="1" applyProtection="1">
      <alignment horizontal="left" vertical="top"/>
      <protection locked="0"/>
    </xf>
    <xf numFmtId="0" fontId="9" fillId="0" borderId="2" xfId="10" applyFont="1" applyBorder="1" applyAlignment="1">
      <alignment wrapText="1"/>
    </xf>
    <xf numFmtId="0" fontId="9" fillId="0" borderId="2" xfId="10" applyFont="1" applyBorder="1"/>
    <xf numFmtId="0" fontId="9" fillId="0" borderId="24" xfId="10" applyFont="1" applyBorder="1"/>
    <xf numFmtId="0" fontId="55" fillId="8" borderId="5" xfId="10" applyFont="1" applyFill="1" applyBorder="1" applyAlignment="1">
      <alignment horizontal="left" vertical="center" wrapText="1"/>
    </xf>
    <xf numFmtId="0" fontId="42" fillId="0" borderId="2" xfId="10" applyFont="1" applyBorder="1"/>
    <xf numFmtId="0" fontId="55" fillId="8" borderId="21" xfId="10" applyFont="1" applyFill="1" applyBorder="1"/>
    <xf numFmtId="0" fontId="9" fillId="8" borderId="5" xfId="10" applyFont="1" applyFill="1" applyBorder="1" applyAlignment="1">
      <alignment wrapText="1"/>
    </xf>
    <xf numFmtId="0" fontId="9" fillId="0" borderId="1" xfId="10" applyFont="1" applyBorder="1" applyAlignment="1">
      <alignment wrapText="1"/>
    </xf>
    <xf numFmtId="0" fontId="43" fillId="0" borderId="2" xfId="10" applyFont="1" applyBorder="1" applyAlignment="1">
      <alignment horizontal="left" vertical="top" wrapText="1"/>
    </xf>
    <xf numFmtId="0" fontId="43" fillId="0" borderId="24" xfId="10" applyFont="1" applyBorder="1" applyAlignment="1">
      <alignment horizontal="left" vertical="top" wrapText="1"/>
    </xf>
    <xf numFmtId="0" fontId="14" fillId="0" borderId="0" xfId="0" quotePrefix="1" applyFont="1" applyAlignment="1">
      <alignment horizontal="center"/>
    </xf>
    <xf numFmtId="0" fontId="38" fillId="0" borderId="25" xfId="0" applyFont="1" applyBorder="1" applyAlignment="1" applyProtection="1">
      <alignment horizontal="center" vertical="center"/>
      <protection hidden="1"/>
    </xf>
    <xf numFmtId="0" fontId="55" fillId="16" borderId="4" xfId="10" applyFont="1" applyFill="1" applyBorder="1" applyAlignment="1">
      <alignment horizontal="left"/>
    </xf>
    <xf numFmtId="0" fontId="69" fillId="0" borderId="0" xfId="0" applyFont="1" applyAlignment="1">
      <alignment wrapText="1"/>
    </xf>
    <xf numFmtId="0" fontId="23" fillId="16" borderId="17" xfId="0" applyFont="1" applyFill="1" applyBorder="1" applyAlignment="1" applyProtection="1">
      <alignment horizontal="left"/>
      <protection hidden="1"/>
    </xf>
    <xf numFmtId="0" fontId="37" fillId="17" borderId="18" xfId="0" applyFont="1" applyFill="1" applyBorder="1" applyAlignment="1" applyProtection="1">
      <alignment vertical="center"/>
      <protection hidden="1"/>
    </xf>
    <xf numFmtId="0" fontId="21" fillId="17" borderId="18" xfId="0" applyFont="1" applyFill="1" applyBorder="1" applyAlignment="1" applyProtection="1">
      <alignment horizontal="left"/>
      <protection hidden="1"/>
    </xf>
    <xf numFmtId="0" fontId="21" fillId="17" borderId="12" xfId="0" applyFont="1" applyFill="1" applyBorder="1" applyAlignment="1" applyProtection="1">
      <alignment horizontal="left"/>
      <protection hidden="1"/>
    </xf>
    <xf numFmtId="0" fontId="21" fillId="17" borderId="18" xfId="0" applyFont="1" applyFill="1" applyBorder="1" applyAlignment="1" applyProtection="1">
      <alignment horizontal="center" vertical="center"/>
      <protection hidden="1"/>
    </xf>
    <xf numFmtId="0" fontId="21" fillId="17" borderId="12" xfId="0" applyFont="1" applyFill="1" applyBorder="1" applyAlignment="1" applyProtection="1">
      <alignment horizontal="center" vertical="center"/>
      <protection hidden="1"/>
    </xf>
    <xf numFmtId="0" fontId="49" fillId="18" borderId="25" xfId="10" applyFont="1" applyFill="1" applyBorder="1"/>
    <xf numFmtId="0" fontId="55" fillId="18" borderId="18" xfId="10" applyFont="1" applyFill="1" applyBorder="1"/>
    <xf numFmtId="0" fontId="44" fillId="18" borderId="18" xfId="10" applyFont="1" applyFill="1" applyBorder="1"/>
    <xf numFmtId="0" fontId="44" fillId="18" borderId="27" xfId="10" applyFont="1" applyFill="1" applyBorder="1"/>
    <xf numFmtId="0" fontId="38" fillId="18" borderId="25" xfId="10" applyFont="1" applyFill="1" applyBorder="1" applyAlignment="1">
      <alignment horizontal="left" vertical="center"/>
    </xf>
    <xf numFmtId="0" fontId="38" fillId="18" borderId="18" xfId="10" applyFont="1" applyFill="1" applyBorder="1" applyAlignment="1">
      <alignment horizontal="left" vertical="center"/>
    </xf>
    <xf numFmtId="0" fontId="78" fillId="0" borderId="0" xfId="15" applyFont="1" applyBorder="1"/>
    <xf numFmtId="0" fontId="55" fillId="17" borderId="21" xfId="10" applyFont="1" applyFill="1" applyBorder="1" applyAlignment="1">
      <alignment horizontal="left"/>
    </xf>
    <xf numFmtId="0" fontId="55" fillId="17" borderId="5" xfId="10" applyFont="1" applyFill="1" applyBorder="1" applyAlignment="1">
      <alignment horizontal="left"/>
    </xf>
    <xf numFmtId="0" fontId="44" fillId="17" borderId="5" xfId="10" applyFont="1" applyFill="1" applyBorder="1"/>
    <xf numFmtId="0" fontId="55" fillId="17" borderId="5" xfId="10" applyFont="1" applyFill="1" applyBorder="1" applyAlignment="1">
      <alignment horizontal="left" vertical="center"/>
    </xf>
    <xf numFmtId="0" fontId="38" fillId="17" borderId="21" xfId="10" applyFont="1" applyFill="1" applyBorder="1" applyAlignment="1">
      <alignment horizontal="left"/>
    </xf>
    <xf numFmtId="0" fontId="38" fillId="17" borderId="5" xfId="10" applyFont="1" applyFill="1" applyBorder="1" applyAlignment="1">
      <alignment horizontal="left"/>
    </xf>
    <xf numFmtId="0" fontId="44" fillId="17" borderId="29" xfId="10" applyFont="1" applyFill="1" applyBorder="1"/>
    <xf numFmtId="0" fontId="55" fillId="17" borderId="21" xfId="10" applyFont="1" applyFill="1" applyBorder="1" applyAlignment="1">
      <alignment horizontal="left" vertical="center"/>
    </xf>
    <xf numFmtId="0" fontId="55" fillId="17" borderId="29" xfId="10" applyFont="1" applyFill="1" applyBorder="1" applyAlignment="1">
      <alignment horizontal="left" vertical="center"/>
    </xf>
    <xf numFmtId="0" fontId="71" fillId="0" borderId="0" xfId="0" applyFont="1" applyAlignment="1" applyProtection="1">
      <alignment horizontal="center"/>
      <protection locked="0"/>
    </xf>
    <xf numFmtId="0" fontId="71" fillId="0" borderId="0" xfId="0" applyFont="1" applyProtection="1">
      <protection locked="0"/>
    </xf>
    <xf numFmtId="0" fontId="20" fillId="17" borderId="28" xfId="13" applyFont="1" applyFill="1" applyBorder="1" applyAlignment="1">
      <alignment vertical="top" wrapText="1"/>
    </xf>
    <xf numFmtId="0" fontId="20" fillId="17" borderId="13" xfId="13" applyFont="1" applyFill="1" applyBorder="1" applyAlignment="1">
      <alignment vertical="top" wrapText="1"/>
    </xf>
    <xf numFmtId="0" fontId="20" fillId="17" borderId="13" xfId="13" applyFont="1" applyFill="1" applyBorder="1" applyAlignment="1">
      <alignment horizontal="left" vertical="top" wrapText="1"/>
    </xf>
    <xf numFmtId="0" fontId="20" fillId="16" borderId="28" xfId="13" applyFont="1" applyFill="1" applyBorder="1" applyAlignment="1">
      <alignment vertical="top" wrapText="1"/>
    </xf>
    <xf numFmtId="0" fontId="20" fillId="16" borderId="13" xfId="13" applyFont="1" applyFill="1" applyBorder="1" applyAlignment="1">
      <alignment vertical="top" wrapText="1"/>
    </xf>
    <xf numFmtId="0" fontId="32" fillId="18" borderId="13" xfId="13" applyFont="1" applyFill="1" applyBorder="1" applyAlignment="1">
      <alignment horizontal="left" vertical="top"/>
    </xf>
    <xf numFmtId="0" fontId="20" fillId="18" borderId="13" xfId="13" applyFont="1" applyFill="1" applyBorder="1" applyAlignment="1">
      <alignment vertical="top" wrapText="1"/>
    </xf>
    <xf numFmtId="0" fontId="30" fillId="18" borderId="15" xfId="13" applyFont="1" applyFill="1" applyBorder="1" applyAlignment="1">
      <alignment horizontal="left" vertical="top"/>
    </xf>
    <xf numFmtId="0" fontId="32" fillId="18" borderId="15" xfId="13" applyFont="1" applyFill="1" applyBorder="1" applyAlignment="1">
      <alignment horizontal="left" vertical="top"/>
    </xf>
    <xf numFmtId="0" fontId="30" fillId="18" borderId="13" xfId="13" applyFont="1" applyFill="1" applyBorder="1" applyAlignment="1">
      <alignment horizontal="left" vertical="top"/>
    </xf>
    <xf numFmtId="0" fontId="32" fillId="18" borderId="13" xfId="13" applyFont="1" applyFill="1" applyBorder="1" applyAlignment="1">
      <alignment horizontal="left" vertical="top" indent="1"/>
    </xf>
    <xf numFmtId="0" fontId="20" fillId="19" borderId="13" xfId="13" applyFont="1" applyFill="1" applyBorder="1" applyAlignment="1">
      <alignment vertical="top" wrapText="1"/>
    </xf>
    <xf numFmtId="0" fontId="20" fillId="19" borderId="13" xfId="13" applyFont="1" applyFill="1" applyBorder="1" applyAlignment="1">
      <alignment horizontal="left" vertical="top" wrapText="1"/>
    </xf>
    <xf numFmtId="0" fontId="20" fillId="19" borderId="14" xfId="13" applyFont="1" applyFill="1" applyBorder="1" applyAlignment="1">
      <alignment vertical="top" wrapText="1"/>
    </xf>
    <xf numFmtId="0" fontId="20" fillId="19" borderId="13" xfId="0" applyFont="1" applyFill="1" applyBorder="1" applyAlignment="1">
      <alignment vertical="top" wrapText="1"/>
    </xf>
    <xf numFmtId="0" fontId="20" fillId="19" borderId="13" xfId="0" applyFont="1" applyFill="1" applyBorder="1" applyAlignment="1">
      <alignment horizontal="left" vertical="top" wrapText="1"/>
    </xf>
    <xf numFmtId="0" fontId="20" fillId="19" borderId="14" xfId="13" applyFont="1" applyFill="1" applyBorder="1" applyAlignment="1">
      <alignment horizontal="left" vertical="top" wrapText="1"/>
    </xf>
    <xf numFmtId="0" fontId="20" fillId="19" borderId="15" xfId="13" applyFont="1" applyFill="1" applyBorder="1" applyAlignment="1">
      <alignment vertical="top" wrapText="1"/>
    </xf>
    <xf numFmtId="0" fontId="20" fillId="16" borderId="13" xfId="14" applyFont="1" applyFill="1" applyBorder="1" applyAlignment="1">
      <alignment vertical="top" wrapText="1"/>
    </xf>
    <xf numFmtId="0" fontId="20" fillId="16" borderId="14" xfId="14" applyFont="1" applyFill="1" applyBorder="1" applyAlignment="1">
      <alignment vertical="top" wrapText="1"/>
    </xf>
    <xf numFmtId="0" fontId="20" fillId="17" borderId="28" xfId="14" applyFont="1" applyFill="1" applyBorder="1" applyAlignment="1">
      <alignment vertical="top" wrapText="1"/>
    </xf>
    <xf numFmtId="0" fontId="20" fillId="17" borderId="13" xfId="14" applyFont="1" applyFill="1" applyBorder="1" applyAlignment="1">
      <alignment vertical="top" wrapText="1"/>
    </xf>
    <xf numFmtId="0" fontId="20" fillId="17" borderId="14" xfId="14" applyFont="1" applyFill="1" applyBorder="1" applyAlignment="1">
      <alignment vertical="top" wrapText="1"/>
    </xf>
    <xf numFmtId="0" fontId="20" fillId="17" borderId="14" xfId="13" applyFont="1" applyFill="1" applyBorder="1" applyAlignment="1">
      <alignment horizontal="left" vertical="top" wrapText="1"/>
    </xf>
    <xf numFmtId="0" fontId="20" fillId="17" borderId="13" xfId="14" applyFont="1" applyFill="1" applyBorder="1" applyAlignment="1">
      <alignment horizontal="left" vertical="top" wrapText="1"/>
    </xf>
    <xf numFmtId="0" fontId="20" fillId="17" borderId="14" xfId="6" applyFont="1" applyFill="1" applyBorder="1" applyAlignment="1">
      <alignment vertical="top" wrapText="1"/>
    </xf>
    <xf numFmtId="0" fontId="20" fillId="17" borderId="18" xfId="14" applyFont="1" applyFill="1" applyBorder="1" applyAlignment="1">
      <alignment horizontal="left" vertical="top" wrapText="1"/>
    </xf>
    <xf numFmtId="0" fontId="20" fillId="17" borderId="2" xfId="14" applyFont="1" applyFill="1" applyBorder="1" applyAlignment="1">
      <alignment vertical="top" wrapText="1"/>
    </xf>
    <xf numFmtId="0" fontId="79" fillId="12" borderId="0" xfId="6" applyFont="1" applyFill="1" applyAlignment="1">
      <alignment horizontal="left"/>
    </xf>
    <xf numFmtId="0" fontId="81" fillId="0" borderId="0" xfId="0" applyFont="1"/>
    <xf numFmtId="0" fontId="80" fillId="0" borderId="0" xfId="0" applyFont="1" applyAlignment="1">
      <alignment horizontal="left"/>
    </xf>
    <xf numFmtId="0" fontId="82" fillId="0" borderId="0" xfId="0" applyFont="1"/>
    <xf numFmtId="0" fontId="66" fillId="0" borderId="0" xfId="0" applyFont="1"/>
    <xf numFmtId="0" fontId="83" fillId="20" borderId="79" xfId="0" applyFont="1" applyFill="1" applyBorder="1" applyAlignment="1" applyProtection="1">
      <alignment horizontal="center"/>
      <protection locked="0"/>
    </xf>
    <xf numFmtId="0" fontId="78" fillId="0" borderId="0" xfId="0" applyFont="1" applyAlignment="1">
      <alignment horizontal="left" vertical="center" indent="1"/>
    </xf>
    <xf numFmtId="0" fontId="67" fillId="7" borderId="0" xfId="6" applyFont="1" applyFill="1"/>
    <xf numFmtId="0" fontId="66" fillId="0" borderId="0" xfId="6" applyFont="1" applyAlignment="1">
      <alignment wrapText="1"/>
    </xf>
    <xf numFmtId="0" fontId="55" fillId="16" borderId="5" xfId="10" applyFont="1" applyFill="1" applyBorder="1" applyAlignment="1">
      <alignment horizontal="left"/>
    </xf>
    <xf numFmtId="0" fontId="55" fillId="16" borderId="29" xfId="10" applyFont="1" applyFill="1" applyBorder="1" applyAlignment="1">
      <alignment horizontal="left"/>
    </xf>
    <xf numFmtId="0" fontId="23" fillId="16" borderId="5" xfId="0" applyFont="1" applyFill="1" applyBorder="1" applyAlignment="1" applyProtection="1">
      <alignment horizontal="left"/>
      <protection hidden="1"/>
    </xf>
    <xf numFmtId="0" fontId="23" fillId="16" borderId="29" xfId="0" applyFont="1" applyFill="1" applyBorder="1" applyAlignment="1" applyProtection="1">
      <alignment horizontal="left"/>
      <protection hidden="1"/>
    </xf>
    <xf numFmtId="0" fontId="23" fillId="16" borderId="21" xfId="0" applyFont="1" applyFill="1" applyBorder="1" applyAlignment="1" applyProtection="1">
      <alignment horizontal="left"/>
      <protection hidden="1"/>
    </xf>
    <xf numFmtId="0" fontId="23" fillId="4" borderId="5" xfId="0" applyFont="1" applyFill="1" applyBorder="1" applyAlignment="1">
      <alignment horizontal="left"/>
    </xf>
    <xf numFmtId="0" fontId="23" fillId="4" borderId="17" xfId="0" applyFont="1" applyFill="1" applyBorder="1" applyAlignment="1">
      <alignment horizontal="left"/>
    </xf>
    <xf numFmtId="0" fontId="9" fillId="0" borderId="0" xfId="10" applyFont="1" applyAlignment="1" applyProtection="1">
      <alignment horizontal="left"/>
      <protection hidden="1"/>
    </xf>
    <xf numFmtId="0" fontId="84" fillId="0" borderId="0" xfId="15" applyFont="1" applyBorder="1"/>
    <xf numFmtId="0" fontId="9" fillId="16" borderId="0" xfId="10" applyFont="1" applyFill="1" applyAlignment="1">
      <alignment horizontal="left"/>
    </xf>
    <xf numFmtId="0" fontId="9" fillId="16" borderId="3" xfId="10" applyFont="1" applyFill="1" applyBorder="1" applyAlignment="1">
      <alignment horizontal="left"/>
    </xf>
    <xf numFmtId="0" fontId="9" fillId="0" borderId="2" xfId="10" applyFont="1" applyBorder="1" applyAlignment="1">
      <alignment horizontal="center" shrinkToFit="1"/>
    </xf>
    <xf numFmtId="0" fontId="71" fillId="0" borderId="49" xfId="0" applyFont="1" applyBorder="1" applyProtection="1">
      <protection locked="0"/>
    </xf>
    <xf numFmtId="0" fontId="71" fillId="0" borderId="20" xfId="0" applyFont="1" applyBorder="1" applyProtection="1">
      <protection locked="0"/>
    </xf>
    <xf numFmtId="0" fontId="87" fillId="0" borderId="13" xfId="14" applyFont="1" applyBorder="1" applyAlignment="1">
      <alignment vertical="top" wrapText="1"/>
    </xf>
    <xf numFmtId="0" fontId="87" fillId="0" borderId="14" xfId="14" applyFont="1" applyBorder="1" applyAlignment="1">
      <alignment vertical="top" wrapText="1"/>
    </xf>
    <xf numFmtId="0" fontId="38" fillId="16" borderId="21" xfId="0" applyFont="1" applyFill="1" applyBorder="1" applyAlignment="1" applyProtection="1">
      <alignment horizontal="left"/>
      <protection hidden="1"/>
    </xf>
    <xf numFmtId="0" fontId="22" fillId="0" borderId="8" xfId="0" applyFont="1" applyBorder="1" applyAlignment="1" applyProtection="1">
      <alignment horizontal="center" wrapText="1"/>
      <protection hidden="1"/>
    </xf>
    <xf numFmtId="0" fontId="21" fillId="0" borderId="8" xfId="0" applyFont="1" applyBorder="1" applyAlignment="1" applyProtection="1">
      <alignment horizontal="left"/>
      <protection hidden="1"/>
    </xf>
    <xf numFmtId="0" fontId="23" fillId="16" borderId="52" xfId="0" applyFont="1" applyFill="1" applyBorder="1" applyAlignment="1" applyProtection="1">
      <alignment horizontal="center"/>
      <protection hidden="1"/>
    </xf>
    <xf numFmtId="0" fontId="22" fillId="0" borderId="2" xfId="0" applyFont="1" applyBorder="1" applyAlignment="1" applyProtection="1">
      <alignment horizontal="center" wrapText="1"/>
      <protection hidden="1"/>
    </xf>
    <xf numFmtId="0" fontId="23" fillId="4" borderId="21" xfId="0" applyFont="1" applyFill="1" applyBorder="1" applyAlignment="1" applyProtection="1">
      <alignment horizontal="left"/>
      <protection hidden="1"/>
    </xf>
    <xf numFmtId="0" fontId="23" fillId="4" borderId="5" xfId="0" applyFont="1" applyFill="1" applyBorder="1" applyAlignment="1" applyProtection="1">
      <alignment horizontal="left"/>
      <protection hidden="1"/>
    </xf>
    <xf numFmtId="0" fontId="24" fillId="4" borderId="5" xfId="0" applyFont="1" applyFill="1" applyBorder="1" applyAlignment="1" applyProtection="1">
      <alignment horizontal="left"/>
      <protection hidden="1"/>
    </xf>
    <xf numFmtId="0" fontId="24" fillId="4" borderId="17" xfId="0" applyFont="1" applyFill="1" applyBorder="1" applyAlignment="1" applyProtection="1">
      <alignment horizontal="left"/>
      <protection hidden="1"/>
    </xf>
    <xf numFmtId="0" fontId="23" fillId="4" borderId="1" xfId="0" applyFont="1" applyFill="1" applyBorder="1" applyAlignment="1" applyProtection="1">
      <alignment horizontal="left"/>
      <protection hidden="1"/>
    </xf>
    <xf numFmtId="0" fontId="21" fillId="4" borderId="0" xfId="0" applyFont="1" applyFill="1" applyAlignment="1" applyProtection="1">
      <alignment horizontal="left"/>
      <protection hidden="1"/>
    </xf>
    <xf numFmtId="0" fontId="23" fillId="4" borderId="0" xfId="0" applyFont="1" applyFill="1" applyAlignment="1" applyProtection="1">
      <alignment horizontal="left"/>
      <protection hidden="1"/>
    </xf>
    <xf numFmtId="0" fontId="90" fillId="7" borderId="0" xfId="6" applyFont="1" applyFill="1"/>
    <xf numFmtId="0" fontId="20" fillId="0" borderId="0" xfId="0" applyFont="1" applyAlignment="1">
      <alignment vertical="center"/>
    </xf>
    <xf numFmtId="0" fontId="20" fillId="0" borderId="0" xfId="0" applyFont="1" applyAlignment="1">
      <alignment vertical="center" wrapText="1"/>
    </xf>
    <xf numFmtId="0" fontId="20" fillId="0" borderId="0" xfId="0" applyFont="1" applyAlignment="1">
      <alignment horizontal="left" vertical="center" indent="10"/>
    </xf>
    <xf numFmtId="0" fontId="20" fillId="0" borderId="0" xfId="0" applyFont="1" applyAlignment="1">
      <alignment horizontal="left" vertical="center" indent="6"/>
    </xf>
    <xf numFmtId="0" fontId="55" fillId="17" borderId="5" xfId="10" applyFont="1" applyFill="1" applyBorder="1" applyAlignment="1">
      <alignment horizontal="left" vertical="center" wrapText="1"/>
    </xf>
    <xf numFmtId="0" fontId="55" fillId="17" borderId="25" xfId="10" applyFont="1" applyFill="1" applyBorder="1" applyAlignment="1">
      <alignment horizontal="left"/>
    </xf>
    <xf numFmtId="0" fontId="55" fillId="17" borderId="18" xfId="10" applyFont="1" applyFill="1" applyBorder="1" applyAlignment="1">
      <alignment horizontal="left"/>
    </xf>
    <xf numFmtId="0" fontId="55" fillId="17" borderId="27" xfId="10" applyFont="1" applyFill="1" applyBorder="1" applyAlignment="1">
      <alignment horizontal="left"/>
    </xf>
    <xf numFmtId="0" fontId="49" fillId="17" borderId="25" xfId="10" applyFont="1" applyFill="1" applyBorder="1" applyAlignment="1">
      <alignment horizontal="left"/>
    </xf>
    <xf numFmtId="0" fontId="49" fillId="17" borderId="18" xfId="10" applyFont="1" applyFill="1" applyBorder="1" applyAlignment="1">
      <alignment horizontal="left"/>
    </xf>
    <xf numFmtId="0" fontId="49" fillId="17" borderId="27" xfId="10" applyFont="1" applyFill="1" applyBorder="1" applyAlignment="1">
      <alignment horizontal="left"/>
    </xf>
    <xf numFmtId="0" fontId="49" fillId="17" borderId="2" xfId="10" applyFont="1" applyFill="1" applyBorder="1" applyAlignment="1">
      <alignment horizontal="left"/>
    </xf>
    <xf numFmtId="0" fontId="49" fillId="17" borderId="1" xfId="10" applyFont="1" applyFill="1" applyBorder="1" applyAlignment="1">
      <alignment horizontal="left"/>
    </xf>
    <xf numFmtId="0" fontId="49" fillId="17" borderId="21" xfId="10" applyFont="1" applyFill="1" applyBorder="1" applyAlignment="1">
      <alignment horizontal="left"/>
    </xf>
    <xf numFmtId="0" fontId="49" fillId="17" borderId="5" xfId="10" applyFont="1" applyFill="1" applyBorder="1" applyAlignment="1">
      <alignment horizontal="left"/>
    </xf>
    <xf numFmtId="0" fontId="49" fillId="17" borderId="29" xfId="10" applyFont="1" applyFill="1" applyBorder="1" applyAlignment="1">
      <alignment horizontal="left"/>
    </xf>
    <xf numFmtId="0" fontId="21" fillId="0" borderId="82" xfId="0" applyFont="1" applyBorder="1" applyAlignment="1">
      <alignment horizontal="center"/>
    </xf>
    <xf numFmtId="49" fontId="14" fillId="0" borderId="0" xfId="0" quotePrefix="1" applyNumberFormat="1" applyFont="1" applyAlignment="1">
      <alignment horizontal="right"/>
    </xf>
    <xf numFmtId="49" fontId="14" fillId="0" borderId="0" xfId="0" applyNumberFormat="1" applyFont="1" applyAlignment="1">
      <alignment horizontal="right"/>
    </xf>
    <xf numFmtId="165" fontId="69" fillId="0" borderId="2" xfId="6" applyNumberFormat="1" applyFont="1" applyBorder="1" applyAlignment="1">
      <alignment horizontal="left" vertical="top"/>
    </xf>
    <xf numFmtId="14" fontId="26" fillId="0" borderId="2" xfId="6" applyNumberFormat="1" applyFont="1" applyBorder="1" applyAlignment="1">
      <alignment wrapText="1"/>
    </xf>
    <xf numFmtId="165" fontId="69" fillId="0" borderId="18" xfId="6" applyNumberFormat="1" applyFont="1" applyBorder="1" applyAlignment="1">
      <alignment horizontal="left" vertical="top"/>
    </xf>
    <xf numFmtId="14" fontId="26" fillId="0" borderId="18" xfId="6" applyNumberFormat="1" applyFont="1" applyBorder="1" applyAlignment="1">
      <alignment wrapText="1"/>
    </xf>
    <xf numFmtId="14" fontId="68" fillId="0" borderId="18" xfId="6" applyNumberFormat="1" applyFont="1" applyBorder="1" applyAlignment="1">
      <alignment wrapText="1"/>
    </xf>
    <xf numFmtId="14" fontId="26" fillId="0" borderId="18" xfId="6" applyNumberFormat="1" applyFont="1" applyBorder="1"/>
    <xf numFmtId="14" fontId="68" fillId="0" borderId="18" xfId="6" applyNumberFormat="1" applyFont="1" applyBorder="1"/>
    <xf numFmtId="0" fontId="71" fillId="0" borderId="18" xfId="6" applyFont="1" applyBorder="1" applyAlignment="1">
      <alignment wrapText="1"/>
    </xf>
    <xf numFmtId="165" fontId="69" fillId="0" borderId="18" xfId="6" applyNumberFormat="1" applyFont="1" applyBorder="1" applyAlignment="1">
      <alignment horizontal="left" vertical="top" wrapText="1"/>
    </xf>
    <xf numFmtId="0" fontId="71" fillId="0" borderId="18" xfId="6" applyFont="1" applyBorder="1"/>
    <xf numFmtId="0" fontId="68" fillId="0" borderId="18" xfId="6" applyFont="1" applyBorder="1"/>
    <xf numFmtId="14" fontId="68" fillId="0" borderId="2" xfId="6" applyNumberFormat="1" applyFont="1" applyBorder="1"/>
    <xf numFmtId="43" fontId="96" fillId="0" borderId="0" xfId="1" applyFont="1" applyAlignment="1">
      <alignment horizontal="left"/>
    </xf>
    <xf numFmtId="0" fontId="96" fillId="0" borderId="0" xfId="0" applyFont="1" applyAlignment="1">
      <alignment horizontal="left"/>
    </xf>
    <xf numFmtId="14" fontId="26" fillId="0" borderId="2" xfId="6" applyNumberFormat="1" applyFont="1" applyBorder="1" applyAlignment="1">
      <alignment vertical="top" wrapText="1"/>
    </xf>
    <xf numFmtId="0" fontId="10" fillId="0" borderId="0" xfId="10" applyFont="1" applyAlignment="1">
      <alignment vertical="center"/>
    </xf>
    <xf numFmtId="0" fontId="10" fillId="0" borderId="3" xfId="10" applyFont="1" applyBorder="1" applyAlignment="1">
      <alignment vertical="center"/>
    </xf>
    <xf numFmtId="0" fontId="55" fillId="16" borderId="21" xfId="10" applyFont="1" applyFill="1" applyBorder="1" applyAlignment="1">
      <alignment horizontal="left"/>
    </xf>
    <xf numFmtId="0" fontId="18" fillId="0" borderId="0" xfId="0" applyFont="1" applyAlignment="1">
      <alignment horizontal="left" vertical="top"/>
    </xf>
    <xf numFmtId="0" fontId="18" fillId="0" borderId="0" xfId="0" applyFont="1" applyAlignment="1">
      <alignment horizontal="left" vertical="center"/>
    </xf>
    <xf numFmtId="0" fontId="56" fillId="0" borderId="0" xfId="10" applyFont="1" applyAlignment="1" applyProtection="1">
      <alignment vertical="top" wrapText="1"/>
      <protection hidden="1"/>
    </xf>
    <xf numFmtId="0" fontId="56" fillId="0" borderId="0" xfId="10" applyFont="1"/>
    <xf numFmtId="0" fontId="101" fillId="0" borderId="0" xfId="10" applyFont="1"/>
    <xf numFmtId="0" fontId="102" fillId="16" borderId="5" xfId="10" applyFont="1" applyFill="1" applyBorder="1" applyAlignment="1">
      <alignment horizontal="left"/>
    </xf>
    <xf numFmtId="0" fontId="102" fillId="16" borderId="29" xfId="10" applyFont="1" applyFill="1" applyBorder="1" applyAlignment="1">
      <alignment horizontal="left"/>
    </xf>
    <xf numFmtId="0" fontId="56" fillId="0" borderId="2" xfId="10" applyFont="1" applyBorder="1" applyAlignment="1" applyProtection="1">
      <alignment horizontal="left"/>
      <protection hidden="1"/>
    </xf>
    <xf numFmtId="0" fontId="56" fillId="0" borderId="24" xfId="10" applyFont="1" applyBorder="1" applyAlignment="1" applyProtection="1">
      <alignment horizontal="left"/>
      <protection hidden="1"/>
    </xf>
    <xf numFmtId="0" fontId="56" fillId="0" borderId="0" xfId="10" applyFont="1" applyProtection="1">
      <protection hidden="1"/>
    </xf>
    <xf numFmtId="0" fontId="100" fillId="0" borderId="0" xfId="10" applyFont="1" applyAlignment="1" applyProtection="1">
      <alignment vertical="top" wrapText="1"/>
      <protection hidden="1"/>
    </xf>
    <xf numFmtId="0" fontId="102" fillId="0" borderId="0" xfId="10" applyFont="1"/>
    <xf numFmtId="0" fontId="56" fillId="0" borderId="0" xfId="10" applyFont="1" applyAlignment="1" applyProtection="1">
      <alignment horizontal="left" vertical="top" wrapText="1"/>
      <protection hidden="1"/>
    </xf>
    <xf numFmtId="0" fontId="56" fillId="0" borderId="0" xfId="10" applyFont="1" applyAlignment="1">
      <alignment wrapText="1"/>
    </xf>
    <xf numFmtId="0" fontId="99" fillId="0" borderId="0" xfId="10" applyFont="1" applyAlignment="1" applyProtection="1">
      <alignment horizontal="left" vertical="top" wrapText="1"/>
      <protection hidden="1"/>
    </xf>
    <xf numFmtId="0" fontId="56" fillId="0" borderId="0" xfId="10" applyFont="1" applyAlignment="1" applyProtection="1">
      <alignment wrapText="1"/>
      <protection locked="0"/>
    </xf>
    <xf numFmtId="0" fontId="101" fillId="0" borderId="0" xfId="10" applyFont="1" applyAlignment="1" applyProtection="1">
      <alignment vertical="top" wrapText="1"/>
      <protection hidden="1"/>
    </xf>
    <xf numFmtId="0" fontId="56" fillId="0" borderId="0" xfId="10" applyFont="1" applyAlignment="1" applyProtection="1">
      <alignment vertical="center" wrapText="1"/>
      <protection hidden="1"/>
    </xf>
    <xf numFmtId="0" fontId="56" fillId="0" borderId="0" xfId="10" applyFont="1" applyAlignment="1">
      <alignment vertical="center"/>
    </xf>
    <xf numFmtId="0" fontId="56" fillId="0" borderId="0" xfId="10" applyFont="1" applyAlignment="1" applyProtection="1">
      <alignment horizontal="left" vertical="center" wrapText="1"/>
      <protection hidden="1"/>
    </xf>
    <xf numFmtId="0" fontId="103" fillId="0" borderId="0" xfId="0" applyFont="1"/>
    <xf numFmtId="0" fontId="75" fillId="21" borderId="0" xfId="0" applyFont="1" applyFill="1" applyAlignment="1" applyProtection="1">
      <alignment horizontal="left" wrapText="1"/>
      <protection locked="0"/>
    </xf>
    <xf numFmtId="0" fontId="75" fillId="21" borderId="54" xfId="0" applyFont="1" applyFill="1" applyBorder="1" applyAlignment="1" applyProtection="1">
      <alignment horizontal="left" wrapText="1"/>
      <protection locked="0"/>
    </xf>
    <xf numFmtId="0" fontId="75" fillId="21" borderId="80" xfId="0" applyFont="1" applyFill="1" applyBorder="1" applyAlignment="1" applyProtection="1">
      <alignment horizontal="left" wrapText="1"/>
      <protection locked="0"/>
    </xf>
    <xf numFmtId="0" fontId="57" fillId="0" borderId="0" xfId="0" applyFont="1" applyAlignment="1" applyProtection="1">
      <alignment horizontal="right"/>
      <protection locked="0"/>
    </xf>
    <xf numFmtId="0" fontId="57" fillId="0" borderId="0" xfId="0" applyFont="1" applyAlignment="1" applyProtection="1">
      <alignment horizontal="left"/>
      <protection locked="0"/>
    </xf>
    <xf numFmtId="0" fontId="59" fillId="0" borderId="0" xfId="0" applyFont="1" applyAlignment="1" applyProtection="1">
      <alignment horizontal="left"/>
      <protection locked="0"/>
    </xf>
    <xf numFmtId="0" fontId="59" fillId="0" borderId="0" xfId="0" applyFont="1" applyAlignment="1">
      <alignment horizontal="left"/>
    </xf>
    <xf numFmtId="0" fontId="105" fillId="0" borderId="0" xfId="0" applyFont="1" applyAlignment="1">
      <alignment horizontal="left"/>
    </xf>
    <xf numFmtId="0" fontId="106" fillId="0" borderId="0" xfId="0" applyFont="1"/>
    <xf numFmtId="0" fontId="107" fillId="0" borderId="0" xfId="0" applyFont="1" applyAlignment="1" applyProtection="1">
      <alignment horizontal="left"/>
      <protection locked="0"/>
    </xf>
    <xf numFmtId="0" fontId="107" fillId="0" borderId="0" xfId="0" applyFont="1" applyAlignment="1">
      <alignment horizontal="left"/>
    </xf>
    <xf numFmtId="14" fontId="108" fillId="0" borderId="0" xfId="0" applyNumberFormat="1" applyFont="1"/>
    <xf numFmtId="0" fontId="109" fillId="0" borderId="0" xfId="10" applyFont="1" applyAlignment="1" applyProtection="1">
      <alignment horizontal="left" vertical="top" wrapText="1"/>
      <protection hidden="1"/>
    </xf>
    <xf numFmtId="0" fontId="107" fillId="0" borderId="0" xfId="0" applyFont="1" applyAlignment="1" applyProtection="1">
      <alignment horizontal="center" wrapText="1"/>
      <protection locked="0"/>
    </xf>
    <xf numFmtId="0" fontId="57" fillId="0" borderId="0" xfId="0" applyFont="1" applyAlignment="1" applyProtection="1">
      <alignment horizontal="left" vertical="top" wrapText="1"/>
      <protection locked="0"/>
    </xf>
    <xf numFmtId="0" fontId="107" fillId="0" borderId="0" xfId="0" applyFont="1" applyAlignment="1" applyProtection="1">
      <alignment horizontal="center" vertical="top" wrapText="1"/>
      <protection locked="0"/>
    </xf>
    <xf numFmtId="0" fontId="57" fillId="0" borderId="0" xfId="0" applyFont="1" applyAlignment="1" applyProtection="1">
      <alignment horizontal="left" vertical="top"/>
      <protection locked="0"/>
    </xf>
    <xf numFmtId="0" fontId="57" fillId="0" borderId="0" xfId="0" applyFont="1" applyAlignment="1">
      <alignment horizontal="left" vertical="top"/>
    </xf>
    <xf numFmtId="0" fontId="109" fillId="0" borderId="0" xfId="0" applyFont="1" applyAlignment="1" applyProtection="1">
      <alignment horizontal="left" vertical="top" wrapText="1"/>
      <protection locked="0"/>
    </xf>
    <xf numFmtId="0" fontId="105" fillId="0" borderId="0" xfId="0" applyFont="1" applyAlignment="1" applyProtection="1">
      <alignment horizontal="left"/>
      <protection locked="0"/>
    </xf>
    <xf numFmtId="0" fontId="110" fillId="0" borderId="0" xfId="0" applyFont="1" applyAlignment="1" applyProtection="1">
      <alignment horizontal="center" wrapText="1"/>
      <protection locked="0"/>
    </xf>
    <xf numFmtId="0" fontId="57" fillId="0" borderId="0" xfId="0" applyFont="1" applyAlignment="1" applyProtection="1">
      <alignment horizontal="left" vertical="center"/>
      <protection locked="0"/>
    </xf>
    <xf numFmtId="0" fontId="57" fillId="0" borderId="0" xfId="0" applyFont="1" applyAlignment="1">
      <alignment horizontal="left" vertical="center"/>
    </xf>
    <xf numFmtId="0" fontId="59" fillId="0" borderId="0" xfId="0" applyFont="1" applyAlignment="1" applyProtection="1">
      <alignment horizontal="left" vertical="top" wrapText="1"/>
      <protection locked="0"/>
    </xf>
    <xf numFmtId="2" fontId="57" fillId="0" borderId="0" xfId="0" applyNumberFormat="1" applyFont="1" applyAlignment="1" applyProtection="1">
      <alignment horizontal="left"/>
      <protection locked="0"/>
    </xf>
    <xf numFmtId="43" fontId="57" fillId="0" borderId="0" xfId="0" applyNumberFormat="1" applyFont="1" applyAlignment="1">
      <alignment horizontal="left"/>
    </xf>
    <xf numFmtId="0" fontId="59" fillId="0" borderId="0" xfId="0" applyFont="1" applyAlignment="1" applyProtection="1">
      <alignment horizontal="left" wrapText="1"/>
      <protection locked="0"/>
    </xf>
    <xf numFmtId="0" fontId="57" fillId="0" borderId="0" xfId="0" applyFont="1" applyAlignment="1" applyProtection="1">
      <alignment shrinkToFit="1"/>
      <protection locked="0"/>
    </xf>
    <xf numFmtId="169" fontId="108" fillId="0" borderId="0" xfId="0" applyNumberFormat="1" applyFont="1"/>
    <xf numFmtId="0" fontId="74" fillId="14" borderId="83" xfId="0" applyFont="1" applyFill="1" applyBorder="1"/>
    <xf numFmtId="49" fontId="74" fillId="14" borderId="0" xfId="0" applyNumberFormat="1" applyFont="1" applyFill="1"/>
    <xf numFmtId="0" fontId="74" fillId="14" borderId="0" xfId="0" applyFont="1" applyFill="1"/>
    <xf numFmtId="0" fontId="74" fillId="14" borderId="84" xfId="0" applyFont="1" applyFill="1" applyBorder="1"/>
    <xf numFmtId="0" fontId="1" fillId="0" borderId="0" xfId="0" applyFont="1"/>
    <xf numFmtId="49" fontId="14" fillId="0" borderId="0" xfId="0" applyNumberFormat="1" applyFont="1"/>
    <xf numFmtId="49" fontId="1" fillId="0" borderId="26" xfId="10" applyNumberFormat="1" applyFont="1" applyBorder="1"/>
    <xf numFmtId="0" fontId="5" fillId="0" borderId="26" xfId="10" applyFont="1" applyBorder="1"/>
    <xf numFmtId="49" fontId="8" fillId="0" borderId="26" xfId="10" applyNumberFormat="1" applyFont="1" applyBorder="1" applyAlignment="1">
      <alignment horizontal="center"/>
    </xf>
    <xf numFmtId="0" fontId="1" fillId="0" borderId="26" xfId="10" applyFont="1" applyBorder="1"/>
    <xf numFmtId="49" fontId="1" fillId="0" borderId="26" xfId="10" applyNumberFormat="1" applyFont="1" applyBorder="1" applyAlignment="1">
      <alignment horizontal="center"/>
    </xf>
    <xf numFmtId="49" fontId="7" fillId="0" borderId="26" xfId="10" applyNumberFormat="1" applyFont="1" applyBorder="1" applyAlignment="1">
      <alignment horizontal="center"/>
    </xf>
    <xf numFmtId="49" fontId="2" fillId="0" borderId="26" xfId="10" applyNumberFormat="1" applyFont="1" applyBorder="1" applyAlignment="1">
      <alignment horizontal="center"/>
    </xf>
    <xf numFmtId="0" fontId="32" fillId="18" borderId="28" xfId="13" applyFont="1" applyFill="1" applyBorder="1" applyAlignment="1">
      <alignment horizontal="left" vertical="top"/>
    </xf>
    <xf numFmtId="49" fontId="1" fillId="0" borderId="0" xfId="0" applyNumberFormat="1" applyFont="1"/>
    <xf numFmtId="0" fontId="93" fillId="0" borderId="0" xfId="4" applyFont="1" applyAlignment="1">
      <alignment horizontal="left" vertical="center"/>
    </xf>
    <xf numFmtId="0" fontId="63" fillId="7" borderId="0" xfId="6" applyFont="1" applyFill="1" applyAlignment="1">
      <alignment horizontal="center" vertical="center"/>
    </xf>
    <xf numFmtId="0" fontId="65" fillId="0" borderId="0" xfId="6" applyFont="1" applyAlignment="1">
      <alignment horizontal="center" vertical="center" wrapText="1"/>
    </xf>
    <xf numFmtId="0" fontId="66" fillId="0" borderId="0" xfId="6" applyFont="1" applyAlignment="1">
      <alignment wrapText="1"/>
    </xf>
    <xf numFmtId="0" fontId="89" fillId="0" borderId="0" xfId="4" applyFont="1" applyAlignment="1">
      <alignment horizontal="left" indent="1"/>
    </xf>
    <xf numFmtId="0" fontId="92" fillId="0" borderId="0" xfId="4" applyFont="1" applyAlignment="1">
      <alignment vertical="center"/>
    </xf>
    <xf numFmtId="0" fontId="91" fillId="0" borderId="0" xfId="4" applyFont="1" applyAlignment="1">
      <alignment horizontal="left" vertical="center"/>
    </xf>
    <xf numFmtId="0" fontId="85" fillId="0" borderId="0" xfId="0" applyFont="1" applyAlignment="1">
      <alignment horizontal="center"/>
    </xf>
    <xf numFmtId="0" fontId="43" fillId="0" borderId="31" xfId="10" applyFont="1" applyBorder="1" applyAlignment="1" applyProtection="1">
      <alignment horizontal="center" vertical="center"/>
      <protection locked="0"/>
    </xf>
    <xf numFmtId="49" fontId="43" fillId="0" borderId="31" xfId="10" applyNumberFormat="1" applyFont="1" applyBorder="1" applyAlignment="1" applyProtection="1">
      <alignment horizontal="center" vertical="center" wrapText="1"/>
      <protection locked="0"/>
    </xf>
    <xf numFmtId="0" fontId="55" fillId="17" borderId="21" xfId="10" applyFont="1" applyFill="1" applyBorder="1" applyAlignment="1">
      <alignment horizontal="center" vertical="center" wrapText="1"/>
    </xf>
    <xf numFmtId="0" fontId="55" fillId="17" borderId="5" xfId="10" applyFont="1" applyFill="1" applyBorder="1" applyAlignment="1">
      <alignment horizontal="center" vertical="center" wrapText="1"/>
    </xf>
    <xf numFmtId="0" fontId="55" fillId="17" borderId="29" xfId="10" applyFont="1" applyFill="1" applyBorder="1" applyAlignment="1">
      <alignment horizontal="center" vertical="center" wrapText="1"/>
    </xf>
    <xf numFmtId="0" fontId="55" fillId="17" borderId="4" xfId="10" applyFont="1" applyFill="1" applyBorder="1" applyAlignment="1">
      <alignment horizontal="center" vertical="center" wrapText="1"/>
    </xf>
    <xf numFmtId="0" fontId="55" fillId="17" borderId="0" xfId="10" applyFont="1" applyFill="1" applyAlignment="1">
      <alignment horizontal="center" vertical="center" wrapText="1"/>
    </xf>
    <xf numFmtId="0" fontId="55" fillId="17" borderId="3" xfId="10" applyFont="1" applyFill="1" applyBorder="1" applyAlignment="1">
      <alignment horizontal="center" vertical="center" wrapText="1"/>
    </xf>
    <xf numFmtId="44" fontId="43" fillId="0" borderId="81" xfId="2" applyFont="1" applyBorder="1" applyAlignment="1" applyProtection="1">
      <alignment horizontal="center"/>
      <protection locked="0"/>
    </xf>
    <xf numFmtId="0" fontId="21" fillId="0" borderId="2" xfId="0" applyFont="1" applyBorder="1" applyAlignment="1">
      <alignment horizontal="left" shrinkToFit="1"/>
    </xf>
    <xf numFmtId="0" fontId="21" fillId="0" borderId="24" xfId="0" applyFont="1" applyBorder="1" applyAlignment="1">
      <alignment horizontal="left" shrinkToFit="1"/>
    </xf>
    <xf numFmtId="0" fontId="9" fillId="0" borderId="1" xfId="10" applyFont="1" applyBorder="1" applyAlignment="1">
      <alignment horizontal="left" shrinkToFit="1"/>
    </xf>
    <xf numFmtId="0" fontId="9" fillId="0" borderId="2" xfId="10" applyFont="1" applyBorder="1" applyAlignment="1">
      <alignment horizontal="left" shrinkToFit="1"/>
    </xf>
    <xf numFmtId="0" fontId="9" fillId="0" borderId="24" xfId="10" applyFont="1" applyBorder="1" applyAlignment="1">
      <alignment horizontal="left" shrinkToFit="1"/>
    </xf>
    <xf numFmtId="0" fontId="38" fillId="18" borderId="25" xfId="10" applyFont="1" applyFill="1" applyBorder="1" applyAlignment="1">
      <alignment horizontal="left" vertical="center"/>
    </xf>
    <xf numFmtId="0" fontId="38" fillId="18" borderId="18" xfId="10" applyFont="1" applyFill="1" applyBorder="1" applyAlignment="1">
      <alignment horizontal="left" vertical="center"/>
    </xf>
    <xf numFmtId="0" fontId="38" fillId="18" borderId="27" xfId="10" applyFont="1" applyFill="1" applyBorder="1" applyAlignment="1">
      <alignment horizontal="left" vertical="center"/>
    </xf>
    <xf numFmtId="0" fontId="55" fillId="17" borderId="26" xfId="10" applyFont="1" applyFill="1" applyBorder="1" applyAlignment="1">
      <alignment horizontal="right" vertical="center"/>
    </xf>
    <xf numFmtId="0" fontId="55" fillId="17" borderId="25" xfId="10" applyFont="1" applyFill="1" applyBorder="1" applyAlignment="1">
      <alignment horizontal="right" vertical="center"/>
    </xf>
    <xf numFmtId="49" fontId="43" fillId="0" borderId="18" xfId="10" applyNumberFormat="1" applyFont="1" applyBorder="1" applyAlignment="1" applyProtection="1">
      <alignment horizontal="center" vertical="center" wrapText="1"/>
      <protection locked="0"/>
    </xf>
    <xf numFmtId="49" fontId="43" fillId="0" borderId="27" xfId="10" applyNumberFormat="1" applyFont="1" applyBorder="1" applyAlignment="1" applyProtection="1">
      <alignment horizontal="center" vertical="center" wrapText="1"/>
      <protection locked="0"/>
    </xf>
    <xf numFmtId="0" fontId="55" fillId="17" borderId="26" xfId="10" applyFont="1" applyFill="1" applyBorder="1" applyAlignment="1">
      <alignment horizontal="right" vertical="center" wrapText="1"/>
    </xf>
    <xf numFmtId="0" fontId="55" fillId="17" borderId="25" xfId="10" applyFont="1" applyFill="1" applyBorder="1" applyAlignment="1">
      <alignment horizontal="right" vertical="center" wrapText="1"/>
    </xf>
    <xf numFmtId="0" fontId="55" fillId="17" borderId="25" xfId="10" applyFont="1" applyFill="1" applyBorder="1" applyAlignment="1">
      <alignment horizontal="right"/>
    </xf>
    <xf numFmtId="0" fontId="55" fillId="17" borderId="18" xfId="10" applyFont="1" applyFill="1" applyBorder="1" applyAlignment="1">
      <alignment horizontal="right"/>
    </xf>
    <xf numFmtId="9" fontId="43" fillId="0" borderId="31" xfId="10" applyNumberFormat="1" applyFont="1" applyBorder="1" applyAlignment="1" applyProtection="1">
      <alignment horizontal="center"/>
      <protection locked="0"/>
    </xf>
    <xf numFmtId="49" fontId="43" fillId="0" borderId="2" xfId="10" applyNumberFormat="1" applyFont="1" applyBorder="1" applyAlignment="1" applyProtection="1">
      <alignment horizontal="center" vertical="center" wrapText="1"/>
      <protection locked="0"/>
    </xf>
    <xf numFmtId="49" fontId="43" fillId="0" borderId="24" xfId="10" applyNumberFormat="1" applyFont="1" applyBorder="1" applyAlignment="1" applyProtection="1">
      <alignment horizontal="center" vertical="center" wrapText="1"/>
      <protection locked="0"/>
    </xf>
    <xf numFmtId="0" fontId="55" fillId="16" borderId="21" xfId="10" applyFont="1" applyFill="1" applyBorder="1" applyAlignment="1">
      <alignment horizontal="left"/>
    </xf>
    <xf numFmtId="0" fontId="55" fillId="16" borderId="5" xfId="10" applyFont="1" applyFill="1" applyBorder="1" applyAlignment="1">
      <alignment horizontal="left"/>
    </xf>
    <xf numFmtId="0" fontId="55" fillId="16" borderId="29" xfId="10" applyFont="1" applyFill="1" applyBorder="1" applyAlignment="1">
      <alignment horizontal="left"/>
    </xf>
    <xf numFmtId="0" fontId="38" fillId="16" borderId="5" xfId="0" applyFont="1" applyFill="1" applyBorder="1" applyAlignment="1">
      <alignment horizontal="left"/>
    </xf>
    <xf numFmtId="0" fontId="38" fillId="16" borderId="29" xfId="0" applyFont="1" applyFill="1" applyBorder="1" applyAlignment="1">
      <alignment horizontal="left"/>
    </xf>
    <xf numFmtId="0" fontId="49" fillId="18" borderId="25" xfId="10" applyFont="1" applyFill="1" applyBorder="1" applyAlignment="1">
      <alignment horizontal="left"/>
    </xf>
    <xf numFmtId="0" fontId="49" fillId="18" borderId="18" xfId="10" applyFont="1" applyFill="1" applyBorder="1" applyAlignment="1">
      <alignment horizontal="left"/>
    </xf>
    <xf numFmtId="0" fontId="49" fillId="18" borderId="27" xfId="10" applyFont="1" applyFill="1" applyBorder="1" applyAlignment="1">
      <alignment horizontal="left"/>
    </xf>
    <xf numFmtId="0" fontId="9" fillId="0" borderId="25" xfId="10" applyFont="1" applyBorder="1" applyAlignment="1" applyProtection="1">
      <alignment horizontal="center" vertical="center"/>
      <protection locked="0"/>
    </xf>
    <xf numFmtId="0" fontId="9" fillId="0" borderId="27" xfId="10" applyFont="1" applyBorder="1" applyAlignment="1" applyProtection="1">
      <alignment horizontal="center" vertical="center"/>
      <protection locked="0"/>
    </xf>
    <xf numFmtId="0" fontId="55" fillId="17" borderId="18" xfId="10" applyFont="1" applyFill="1" applyBorder="1" applyAlignment="1">
      <alignment horizontal="right" vertical="center"/>
    </xf>
    <xf numFmtId="0" fontId="55" fillId="17" borderId="27" xfId="10" applyFont="1" applyFill="1" applyBorder="1" applyAlignment="1">
      <alignment horizontal="right" vertical="center"/>
    </xf>
    <xf numFmtId="0" fontId="9" fillId="0" borderId="18" xfId="10" applyFont="1" applyBorder="1" applyAlignment="1" applyProtection="1">
      <alignment horizontal="center" vertical="center"/>
      <protection locked="0"/>
    </xf>
    <xf numFmtId="0" fontId="9" fillId="0" borderId="26" xfId="10" applyFont="1" applyBorder="1" applyAlignment="1" applyProtection="1">
      <alignment horizontal="center" vertical="top" wrapText="1"/>
      <protection locked="0"/>
    </xf>
    <xf numFmtId="0" fontId="9" fillId="0" borderId="25" xfId="10" applyFont="1" applyBorder="1" applyAlignment="1">
      <alignment horizontal="center" vertical="center" shrinkToFit="1"/>
    </xf>
    <xf numFmtId="0" fontId="9" fillId="0" borderId="27" xfId="10" applyFont="1" applyBorder="1" applyAlignment="1">
      <alignment horizontal="center" vertical="center" shrinkToFit="1"/>
    </xf>
    <xf numFmtId="0" fontId="9" fillId="0" borderId="2" xfId="10" applyFont="1" applyBorder="1" applyAlignment="1">
      <alignment horizontal="left" vertical="top" shrinkToFit="1"/>
    </xf>
    <xf numFmtId="0" fontId="9" fillId="0" borderId="24" xfId="10" applyFont="1" applyBorder="1" applyAlignment="1">
      <alignment horizontal="left" vertical="top" shrinkToFit="1"/>
    </xf>
    <xf numFmtId="168" fontId="55" fillId="17" borderId="26" xfId="10" applyNumberFormat="1" applyFont="1" applyFill="1" applyBorder="1" applyAlignment="1">
      <alignment horizontal="right" vertical="center"/>
    </xf>
    <xf numFmtId="168" fontId="9" fillId="0" borderId="18" xfId="10" applyNumberFormat="1" applyFont="1" applyBorder="1" applyAlignment="1" applyProtection="1">
      <alignment horizontal="left" vertical="center"/>
      <protection locked="0"/>
    </xf>
    <xf numFmtId="168" fontId="9" fillId="0" borderId="27" xfId="10" applyNumberFormat="1" applyFont="1" applyBorder="1" applyAlignment="1" applyProtection="1">
      <alignment horizontal="left" vertical="center"/>
      <protection locked="0"/>
    </xf>
    <xf numFmtId="49" fontId="43" fillId="0" borderId="25" xfId="10" applyNumberFormat="1" applyFont="1" applyBorder="1" applyAlignment="1" applyProtection="1">
      <alignment horizontal="left" vertical="center" wrapText="1"/>
      <protection locked="0"/>
    </xf>
    <xf numFmtId="49" fontId="43" fillId="0" borderId="18" xfId="10" applyNumberFormat="1" applyFont="1" applyBorder="1" applyAlignment="1" applyProtection="1">
      <alignment horizontal="left" vertical="center" wrapText="1"/>
      <protection locked="0"/>
    </xf>
    <xf numFmtId="49" fontId="43" fillId="0" borderId="27" xfId="10" applyNumberFormat="1" applyFont="1" applyBorder="1" applyAlignment="1" applyProtection="1">
      <alignment horizontal="left" vertical="center" wrapText="1"/>
      <protection locked="0"/>
    </xf>
    <xf numFmtId="49" fontId="43" fillId="0" borderId="25" xfId="10" applyNumberFormat="1" applyFont="1" applyBorder="1" applyAlignment="1" applyProtection="1">
      <alignment horizontal="center" vertical="center" wrapText="1"/>
      <protection locked="0"/>
    </xf>
    <xf numFmtId="49" fontId="43" fillId="0" borderId="25" xfId="10" applyNumberFormat="1" applyFont="1" applyBorder="1" applyAlignment="1" applyProtection="1">
      <alignment horizontal="left" vertical="center"/>
      <protection locked="0"/>
    </xf>
    <xf numFmtId="49" fontId="43" fillId="0" borderId="18" xfId="10" applyNumberFormat="1" applyFont="1" applyBorder="1" applyAlignment="1" applyProtection="1">
      <alignment horizontal="left" vertical="center"/>
      <protection locked="0"/>
    </xf>
    <xf numFmtId="49" fontId="43" fillId="0" borderId="27" xfId="10" applyNumberFormat="1" applyFont="1" applyBorder="1" applyAlignment="1" applyProtection="1">
      <alignment horizontal="left" vertical="center"/>
      <protection locked="0"/>
    </xf>
    <xf numFmtId="14" fontId="43" fillId="0" borderId="25" xfId="10" applyNumberFormat="1" applyFont="1" applyBorder="1" applyAlignment="1" applyProtection="1">
      <alignment horizontal="center" vertical="center"/>
      <protection locked="0"/>
    </xf>
    <xf numFmtId="14" fontId="43" fillId="0" borderId="18" xfId="10" applyNumberFormat="1" applyFont="1" applyBorder="1" applyAlignment="1" applyProtection="1">
      <alignment horizontal="center" vertical="center"/>
      <protection locked="0"/>
    </xf>
    <xf numFmtId="14" fontId="43" fillId="0" borderId="27" xfId="10" applyNumberFormat="1" applyFont="1" applyBorder="1" applyAlignment="1" applyProtection="1">
      <alignment horizontal="center" vertical="center"/>
      <protection locked="0"/>
    </xf>
    <xf numFmtId="0" fontId="9" fillId="0" borderId="1" xfId="10" applyFont="1" applyBorder="1" applyAlignment="1" applyProtection="1">
      <alignment horizontal="left" vertical="top" wrapText="1"/>
      <protection locked="0"/>
    </xf>
    <xf numFmtId="0" fontId="9" fillId="0" borderId="2" xfId="10" applyFont="1" applyBorder="1" applyAlignment="1" applyProtection="1">
      <alignment horizontal="left" vertical="top" wrapText="1"/>
      <protection locked="0"/>
    </xf>
    <xf numFmtId="0" fontId="9" fillId="0" borderId="24" xfId="10" applyFont="1" applyBorder="1" applyAlignment="1" applyProtection="1">
      <alignment horizontal="left" vertical="top" wrapText="1"/>
      <protection locked="0"/>
    </xf>
    <xf numFmtId="49" fontId="9" fillId="0" borderId="1" xfId="10" applyNumberFormat="1" applyFont="1" applyBorder="1" applyAlignment="1" applyProtection="1">
      <alignment horizontal="center" vertical="top" wrapText="1"/>
      <protection locked="0"/>
    </xf>
    <xf numFmtId="49" fontId="9" fillId="0" borderId="2" xfId="10" applyNumberFormat="1" applyFont="1" applyBorder="1" applyAlignment="1" applyProtection="1">
      <alignment horizontal="center" vertical="top" wrapText="1"/>
      <protection locked="0"/>
    </xf>
    <xf numFmtId="49" fontId="9" fillId="0" borderId="24" xfId="10" applyNumberFormat="1" applyFont="1" applyBorder="1" applyAlignment="1" applyProtection="1">
      <alignment horizontal="center" vertical="top" wrapText="1"/>
      <protection locked="0"/>
    </xf>
    <xf numFmtId="0" fontId="55" fillId="17" borderId="2" xfId="10" applyFont="1" applyFill="1" applyBorder="1" applyAlignment="1">
      <alignment horizontal="center"/>
    </xf>
    <xf numFmtId="0" fontId="55" fillId="17" borderId="24" xfId="10" applyFont="1" applyFill="1" applyBorder="1" applyAlignment="1">
      <alignment horizontal="center"/>
    </xf>
    <xf numFmtId="0" fontId="55" fillId="17" borderId="1" xfId="10" applyFont="1" applyFill="1" applyBorder="1" applyAlignment="1">
      <alignment horizontal="center"/>
    </xf>
    <xf numFmtId="0" fontId="9" fillId="0" borderId="1" xfId="10" applyFont="1" applyBorder="1" applyAlignment="1" applyProtection="1">
      <alignment horizontal="center" vertical="top" wrapText="1"/>
      <protection locked="0"/>
    </xf>
    <xf numFmtId="0" fontId="9" fillId="0" borderId="2" xfId="10" applyFont="1" applyBorder="1" applyAlignment="1" applyProtection="1">
      <alignment horizontal="center" vertical="top" wrapText="1"/>
      <protection locked="0"/>
    </xf>
    <xf numFmtId="0" fontId="9" fillId="0" borderId="24" xfId="10" applyFont="1" applyBorder="1" applyAlignment="1" applyProtection="1">
      <alignment horizontal="center" vertical="top" wrapText="1"/>
      <protection locked="0"/>
    </xf>
    <xf numFmtId="0" fontId="9" fillId="0" borderId="1" xfId="10" applyFont="1" applyBorder="1" applyAlignment="1" applyProtection="1">
      <alignment horizontal="left" vertical="center"/>
      <protection locked="0"/>
    </xf>
    <xf numFmtId="0" fontId="9" fillId="0" borderId="2" xfId="10" applyFont="1" applyBorder="1" applyAlignment="1" applyProtection="1">
      <alignment horizontal="left" vertical="center"/>
      <protection locked="0"/>
    </xf>
    <xf numFmtId="0" fontId="9" fillId="0" borderId="24" xfId="10" applyFont="1" applyBorder="1" applyAlignment="1" applyProtection="1">
      <alignment horizontal="left" vertical="center"/>
      <protection locked="0"/>
    </xf>
    <xf numFmtId="168" fontId="9" fillId="0" borderId="1" xfId="10" applyNumberFormat="1" applyFont="1" applyBorder="1" applyAlignment="1" applyProtection="1">
      <alignment horizontal="left" vertical="top"/>
      <protection locked="0"/>
    </xf>
    <xf numFmtId="168" fontId="9" fillId="0" borderId="2" xfId="10" applyNumberFormat="1" applyFont="1" applyBorder="1" applyAlignment="1" applyProtection="1">
      <alignment horizontal="left" vertical="top"/>
      <protection locked="0"/>
    </xf>
    <xf numFmtId="168" fontId="9" fillId="0" borderId="24" xfId="10" applyNumberFormat="1" applyFont="1" applyBorder="1" applyAlignment="1" applyProtection="1">
      <alignment horizontal="left" vertical="top"/>
      <protection locked="0"/>
    </xf>
    <xf numFmtId="0" fontId="73" fillId="15" borderId="18" xfId="10" applyFont="1" applyFill="1" applyBorder="1" applyAlignment="1">
      <alignment horizontal="right" vertical="center"/>
    </xf>
    <xf numFmtId="0" fontId="49" fillId="17" borderId="25" xfId="10" applyFont="1" applyFill="1" applyBorder="1" applyAlignment="1">
      <alignment horizontal="left"/>
    </xf>
    <xf numFmtId="0" fontId="49" fillId="17" borderId="18" xfId="10" applyFont="1" applyFill="1" applyBorder="1" applyAlignment="1">
      <alignment horizontal="left"/>
    </xf>
    <xf numFmtId="0" fontId="49" fillId="17" borderId="27" xfId="10" applyFont="1" applyFill="1" applyBorder="1" applyAlignment="1">
      <alignment horizontal="left"/>
    </xf>
    <xf numFmtId="49" fontId="43" fillId="0" borderId="25" xfId="10" applyNumberFormat="1" applyFont="1" applyBorder="1" applyAlignment="1" applyProtection="1">
      <alignment horizontal="left" vertical="top" wrapText="1"/>
      <protection locked="0"/>
    </xf>
    <xf numFmtId="49" fontId="43" fillId="0" borderId="18" xfId="10" applyNumberFormat="1" applyFont="1" applyBorder="1" applyAlignment="1" applyProtection="1">
      <alignment horizontal="left" vertical="top" wrapText="1"/>
      <protection locked="0"/>
    </xf>
    <xf numFmtId="49" fontId="43" fillId="0" borderId="27" xfId="10" applyNumberFormat="1" applyFont="1" applyBorder="1" applyAlignment="1" applyProtection="1">
      <alignment horizontal="left" vertical="top" wrapText="1"/>
      <protection locked="0"/>
    </xf>
    <xf numFmtId="0" fontId="42" fillId="17" borderId="21" xfId="10" applyFont="1" applyFill="1" applyBorder="1" applyAlignment="1">
      <alignment horizontal="center" vertical="top" wrapText="1"/>
    </xf>
    <xf numFmtId="0" fontId="42" fillId="17" borderId="5" xfId="10" applyFont="1" applyFill="1" applyBorder="1" applyAlignment="1">
      <alignment horizontal="center" vertical="top" wrapText="1"/>
    </xf>
    <xf numFmtId="0" fontId="42" fillId="17" borderId="29" xfId="10" applyFont="1" applyFill="1" applyBorder="1" applyAlignment="1">
      <alignment horizontal="center" vertical="top" wrapText="1"/>
    </xf>
    <xf numFmtId="0" fontId="42" fillId="17" borderId="4" xfId="10" applyFont="1" applyFill="1" applyBorder="1" applyAlignment="1">
      <alignment horizontal="center" vertical="top" wrapText="1"/>
    </xf>
    <xf numFmtId="0" fontId="42" fillId="17" borderId="0" xfId="10" applyFont="1" applyFill="1" applyAlignment="1">
      <alignment horizontal="center" vertical="top" wrapText="1"/>
    </xf>
    <xf numFmtId="0" fontId="42" fillId="17" borderId="3" xfId="10" applyFont="1" applyFill="1" applyBorder="1" applyAlignment="1">
      <alignment horizontal="center" vertical="top" wrapText="1"/>
    </xf>
    <xf numFmtId="0" fontId="42" fillId="17" borderId="1" xfId="10" applyFont="1" applyFill="1" applyBorder="1" applyAlignment="1">
      <alignment horizontal="center" vertical="top" wrapText="1"/>
    </xf>
    <xf numFmtId="0" fontId="42" fillId="17" borderId="2" xfId="10" applyFont="1" applyFill="1" applyBorder="1" applyAlignment="1">
      <alignment horizontal="center" vertical="top" wrapText="1"/>
    </xf>
    <xf numFmtId="0" fontId="42" fillId="17" borderId="24" xfId="10" applyFont="1" applyFill="1" applyBorder="1" applyAlignment="1">
      <alignment horizontal="center" vertical="top" wrapText="1"/>
    </xf>
    <xf numFmtId="0" fontId="55" fillId="17" borderId="1" xfId="10" applyFont="1" applyFill="1" applyBorder="1" applyAlignment="1">
      <alignment horizontal="left"/>
    </xf>
    <xf numFmtId="0" fontId="55" fillId="17" borderId="2" xfId="10" applyFont="1" applyFill="1" applyBorder="1" applyAlignment="1">
      <alignment horizontal="left"/>
    </xf>
    <xf numFmtId="0" fontId="55" fillId="17" borderId="24" xfId="10" applyFont="1" applyFill="1" applyBorder="1" applyAlignment="1">
      <alignment horizontal="left"/>
    </xf>
    <xf numFmtId="0" fontId="42" fillId="17" borderId="25" xfId="10" applyFont="1" applyFill="1" applyBorder="1" applyAlignment="1">
      <alignment horizontal="center"/>
    </xf>
    <xf numFmtId="0" fontId="42" fillId="17" borderId="18" xfId="10" applyFont="1" applyFill="1" applyBorder="1" applyAlignment="1">
      <alignment horizontal="center"/>
    </xf>
    <xf numFmtId="0" fontId="42" fillId="17" borderId="27" xfId="10" applyFont="1" applyFill="1" applyBorder="1" applyAlignment="1">
      <alignment horizontal="center"/>
    </xf>
    <xf numFmtId="0" fontId="42" fillId="17" borderId="25" xfId="10" applyFont="1" applyFill="1" applyBorder="1" applyAlignment="1">
      <alignment horizontal="left"/>
    </xf>
    <xf numFmtId="0" fontId="42" fillId="17" borderId="18" xfId="10" applyFont="1" applyFill="1" applyBorder="1" applyAlignment="1">
      <alignment horizontal="left"/>
    </xf>
    <xf numFmtId="0" fontId="42" fillId="17" borderId="27" xfId="10" applyFont="1" applyFill="1" applyBorder="1" applyAlignment="1">
      <alignment horizontal="left"/>
    </xf>
    <xf numFmtId="0" fontId="55" fillId="17" borderId="25" xfId="10" applyFont="1" applyFill="1" applyBorder="1" applyAlignment="1" applyProtection="1">
      <alignment horizontal="right" vertical="center"/>
      <protection locked="0"/>
    </xf>
    <xf numFmtId="0" fontId="55" fillId="17" borderId="18" xfId="10" applyFont="1" applyFill="1" applyBorder="1" applyAlignment="1" applyProtection="1">
      <alignment horizontal="right" vertical="center"/>
      <protection locked="0"/>
    </xf>
    <xf numFmtId="49" fontId="43" fillId="0" borderId="18" xfId="10" applyNumberFormat="1" applyFont="1" applyBorder="1" applyAlignment="1" applyProtection="1">
      <alignment horizontal="center"/>
      <protection locked="0"/>
    </xf>
    <xf numFmtId="49" fontId="43" fillId="0" borderId="27" xfId="10" applyNumberFormat="1" applyFont="1" applyBorder="1" applyAlignment="1" applyProtection="1">
      <alignment horizontal="center"/>
      <protection locked="0"/>
    </xf>
    <xf numFmtId="0" fontId="44" fillId="17" borderId="25" xfId="10" applyFont="1" applyFill="1" applyBorder="1" applyAlignment="1">
      <alignment horizontal="left" vertical="top" wrapText="1"/>
    </xf>
    <xf numFmtId="0" fontId="44" fillId="17" borderId="18" xfId="10" applyFont="1" applyFill="1" applyBorder="1" applyAlignment="1">
      <alignment horizontal="left" vertical="top" wrapText="1"/>
    </xf>
    <xf numFmtId="0" fontId="44" fillId="17" borderId="27" xfId="10" applyFont="1" applyFill="1" applyBorder="1" applyAlignment="1">
      <alignment horizontal="left" vertical="top" wrapText="1"/>
    </xf>
    <xf numFmtId="0" fontId="9" fillId="0" borderId="25" xfId="10" applyFont="1" applyBorder="1" applyAlignment="1" applyProtection="1">
      <alignment horizontal="center" vertical="top"/>
      <protection locked="0"/>
    </xf>
    <xf numFmtId="0" fontId="9" fillId="0" borderId="27" xfId="10" applyFont="1" applyBorder="1" applyAlignment="1" applyProtection="1">
      <alignment horizontal="center" vertical="top"/>
      <protection locked="0"/>
    </xf>
    <xf numFmtId="0" fontId="49" fillId="18" borderId="21" xfId="10" applyFont="1" applyFill="1" applyBorder="1" applyAlignment="1">
      <alignment horizontal="left"/>
    </xf>
    <xf numFmtId="0" fontId="49" fillId="18" borderId="5" xfId="10" applyFont="1" applyFill="1" applyBorder="1" applyAlignment="1">
      <alignment horizontal="left"/>
    </xf>
    <xf numFmtId="0" fontId="49" fillId="18" borderId="29" xfId="10" applyFont="1" applyFill="1" applyBorder="1" applyAlignment="1">
      <alignment horizontal="left"/>
    </xf>
    <xf numFmtId="0" fontId="55" fillId="17" borderId="25" xfId="10" applyFont="1" applyFill="1" applyBorder="1" applyAlignment="1">
      <alignment horizontal="center" vertical="top" wrapText="1"/>
    </xf>
    <xf numFmtId="0" fontId="55" fillId="17" borderId="18" xfId="10" applyFont="1" applyFill="1" applyBorder="1" applyAlignment="1">
      <alignment horizontal="center" vertical="top" wrapText="1"/>
    </xf>
    <xf numFmtId="0" fontId="55" fillId="17" borderId="21" xfId="10" applyFont="1" applyFill="1" applyBorder="1" applyAlignment="1">
      <alignment horizontal="left"/>
    </xf>
    <xf numFmtId="0" fontId="55" fillId="17" borderId="5" xfId="10" applyFont="1" applyFill="1" applyBorder="1" applyAlignment="1">
      <alignment horizontal="left"/>
    </xf>
    <xf numFmtId="0" fontId="55" fillId="17" borderId="29" xfId="10" applyFont="1" applyFill="1" applyBorder="1" applyAlignment="1">
      <alignment horizontal="left"/>
    </xf>
    <xf numFmtId="0" fontId="9" fillId="0" borderId="25" xfId="10" applyFont="1" applyBorder="1" applyAlignment="1" applyProtection="1">
      <alignment horizontal="left"/>
      <protection locked="0"/>
    </xf>
    <xf numFmtId="0" fontId="9" fillId="0" borderId="18" xfId="10" applyFont="1" applyBorder="1" applyAlignment="1" applyProtection="1">
      <alignment horizontal="left"/>
      <protection locked="0"/>
    </xf>
    <xf numFmtId="0" fontId="9" fillId="0" borderId="27" xfId="10" applyFont="1" applyBorder="1" applyAlignment="1" applyProtection="1">
      <alignment horizontal="left"/>
      <protection locked="0"/>
    </xf>
    <xf numFmtId="0" fontId="55" fillId="17" borderId="21" xfId="10" applyFont="1" applyFill="1" applyBorder="1" applyAlignment="1">
      <alignment horizontal="left" vertical="top"/>
    </xf>
    <xf numFmtId="0" fontId="55" fillId="17" borderId="5" xfId="10" applyFont="1" applyFill="1" applyBorder="1" applyAlignment="1">
      <alignment horizontal="left" vertical="top"/>
    </xf>
    <xf numFmtId="0" fontId="55" fillId="17" borderId="29" xfId="10" applyFont="1" applyFill="1" applyBorder="1" applyAlignment="1">
      <alignment horizontal="left" vertical="top"/>
    </xf>
    <xf numFmtId="0" fontId="9" fillId="0" borderId="21" xfId="10" applyFont="1" applyBorder="1" applyAlignment="1" applyProtection="1">
      <alignment horizontal="left"/>
      <protection locked="0"/>
    </xf>
    <xf numFmtId="0" fontId="9" fillId="0" borderId="5" xfId="10" applyFont="1" applyBorder="1" applyAlignment="1" applyProtection="1">
      <alignment horizontal="left"/>
      <protection locked="0"/>
    </xf>
    <xf numFmtId="0" fontId="9" fillId="0" borderId="1" xfId="10" applyFont="1" applyBorder="1" applyAlignment="1" applyProtection="1">
      <alignment horizontal="center" vertical="top"/>
      <protection locked="0"/>
    </xf>
    <xf numFmtId="0" fontId="9" fillId="0" borderId="2" xfId="10" applyFont="1" applyBorder="1" applyAlignment="1" applyProtection="1">
      <alignment horizontal="center" vertical="top"/>
      <protection locked="0"/>
    </xf>
    <xf numFmtId="0" fontId="9" fillId="0" borderId="24" xfId="10" applyFont="1" applyBorder="1" applyAlignment="1" applyProtection="1">
      <alignment horizontal="center" vertical="top"/>
      <protection locked="0"/>
    </xf>
    <xf numFmtId="0" fontId="55" fillId="17" borderId="21" xfId="10" applyFont="1" applyFill="1" applyBorder="1" applyAlignment="1">
      <alignment horizontal="center"/>
    </xf>
    <xf numFmtId="0" fontId="55" fillId="17" borderId="5" xfId="10" applyFont="1" applyFill="1" applyBorder="1" applyAlignment="1">
      <alignment horizontal="center"/>
    </xf>
    <xf numFmtId="0" fontId="55" fillId="17" borderId="29" xfId="10" applyFont="1" applyFill="1" applyBorder="1" applyAlignment="1">
      <alignment horizontal="center"/>
    </xf>
    <xf numFmtId="14" fontId="9" fillId="0" borderId="1" xfId="10" applyNumberFormat="1" applyFont="1" applyBorder="1" applyAlignment="1" applyProtection="1">
      <alignment horizontal="left"/>
      <protection locked="0"/>
    </xf>
    <xf numFmtId="14" fontId="9" fillId="0" borderId="2" xfId="10" applyNumberFormat="1" applyFont="1" applyBorder="1" applyAlignment="1" applyProtection="1">
      <alignment horizontal="left"/>
      <protection locked="0"/>
    </xf>
    <xf numFmtId="14" fontId="9" fillId="0" borderId="24" xfId="10" applyNumberFormat="1" applyFont="1" applyBorder="1" applyAlignment="1" applyProtection="1">
      <alignment horizontal="left"/>
      <protection locked="0"/>
    </xf>
    <xf numFmtId="167" fontId="9" fillId="0" borderId="1" xfId="10" applyNumberFormat="1" applyFont="1" applyBorder="1" applyAlignment="1">
      <alignment horizontal="left" shrinkToFit="1"/>
    </xf>
    <xf numFmtId="167" fontId="9" fillId="0" borderId="2" xfId="10" applyNumberFormat="1" applyFont="1" applyBorder="1" applyAlignment="1">
      <alignment horizontal="left" shrinkToFit="1"/>
    </xf>
    <xf numFmtId="167" fontId="9" fillId="0" borderId="24" xfId="10" applyNumberFormat="1" applyFont="1" applyBorder="1" applyAlignment="1">
      <alignment horizontal="left" shrinkToFit="1"/>
    </xf>
    <xf numFmtId="0" fontId="9" fillId="0" borderId="1" xfId="10" applyFont="1" applyBorder="1" applyAlignment="1" applyProtection="1">
      <alignment horizontal="left"/>
      <protection locked="0"/>
    </xf>
    <xf numFmtId="0" fontId="9" fillId="0" borderId="2" xfId="10" applyFont="1" applyBorder="1" applyAlignment="1" applyProtection="1">
      <alignment horizontal="left"/>
      <protection locked="0"/>
    </xf>
    <xf numFmtId="0" fontId="9" fillId="0" borderId="24" xfId="10" applyFont="1" applyBorder="1" applyAlignment="1" applyProtection="1">
      <alignment horizontal="left"/>
      <protection locked="0"/>
    </xf>
    <xf numFmtId="0" fontId="18" fillId="0" borderId="1" xfId="10" applyFont="1" applyBorder="1" applyAlignment="1">
      <alignment horizontal="center" shrinkToFit="1"/>
    </xf>
    <xf numFmtId="0" fontId="18" fillId="0" borderId="2" xfId="10" applyFont="1" applyBorder="1" applyAlignment="1">
      <alignment horizontal="center" shrinkToFit="1"/>
    </xf>
    <xf numFmtId="0" fontId="55" fillId="16" borderId="21" xfId="10" applyFont="1" applyFill="1" applyBorder="1"/>
    <xf numFmtId="0" fontId="55" fillId="16" borderId="5" xfId="10" applyFont="1" applyFill="1" applyBorder="1"/>
    <xf numFmtId="0" fontId="9" fillId="0" borderId="4" xfId="10" applyFont="1" applyBorder="1" applyAlignment="1">
      <alignment shrinkToFit="1"/>
    </xf>
    <xf numFmtId="0" fontId="9" fillId="0" borderId="0" xfId="10" applyFont="1" applyAlignment="1">
      <alignment shrinkToFit="1"/>
    </xf>
    <xf numFmtId="0" fontId="9" fillId="0" borderId="0" xfId="10" applyFont="1" applyAlignment="1">
      <alignment horizontal="left" shrinkToFit="1"/>
    </xf>
    <xf numFmtId="0" fontId="9" fillId="0" borderId="3" xfId="10" applyFont="1" applyBorder="1" applyAlignment="1">
      <alignment horizontal="left" shrinkToFit="1"/>
    </xf>
    <xf numFmtId="0" fontId="40" fillId="0" borderId="21" xfId="10" applyFont="1" applyBorder="1" applyAlignment="1">
      <alignment horizontal="center"/>
    </xf>
    <xf numFmtId="0" fontId="40" fillId="0" borderId="5" xfId="10" applyFont="1" applyBorder="1" applyAlignment="1">
      <alignment horizontal="center"/>
    </xf>
    <xf numFmtId="0" fontId="40" fillId="0" borderId="1" xfId="10" applyFont="1" applyBorder="1" applyAlignment="1">
      <alignment horizontal="center"/>
    </xf>
    <xf numFmtId="0" fontId="40" fillId="0" borderId="2" xfId="10" applyFont="1" applyBorder="1" applyAlignment="1">
      <alignment horizontal="center"/>
    </xf>
    <xf numFmtId="0" fontId="10" fillId="2" borderId="21" xfId="10" applyFont="1" applyFill="1" applyBorder="1" applyAlignment="1">
      <alignment horizontal="center"/>
    </xf>
    <xf numFmtId="0" fontId="10" fillId="2" borderId="29" xfId="10" applyFont="1" applyFill="1" applyBorder="1" applyAlignment="1">
      <alignment horizontal="center"/>
    </xf>
    <xf numFmtId="0" fontId="10" fillId="2" borderId="1" xfId="10" applyFont="1" applyFill="1" applyBorder="1" applyAlignment="1">
      <alignment horizontal="center"/>
    </xf>
    <xf numFmtId="0" fontId="10" fillId="2" borderId="24" xfId="10" applyFont="1" applyFill="1" applyBorder="1" applyAlignment="1">
      <alignment horizontal="center"/>
    </xf>
    <xf numFmtId="0" fontId="41" fillId="0" borderId="21" xfId="10" applyFont="1" applyBorder="1" applyAlignment="1">
      <alignment horizontal="center" wrapText="1"/>
    </xf>
    <xf numFmtId="0" fontId="41" fillId="0" borderId="5" xfId="10" applyFont="1" applyBorder="1" applyAlignment="1">
      <alignment horizontal="center" wrapText="1"/>
    </xf>
    <xf numFmtId="0" fontId="41" fillId="0" borderId="1" xfId="10" applyFont="1" applyBorder="1" applyAlignment="1">
      <alignment horizontal="center" wrapText="1"/>
    </xf>
    <xf numFmtId="0" fontId="41" fillId="0" borderId="2" xfId="10" applyFont="1" applyBorder="1" applyAlignment="1">
      <alignment horizontal="center" wrapText="1"/>
    </xf>
    <xf numFmtId="0" fontId="42" fillId="17" borderId="21" xfId="10" applyFont="1" applyFill="1" applyBorder="1" applyAlignment="1">
      <alignment horizontal="left"/>
    </xf>
    <xf numFmtId="0" fontId="42" fillId="17" borderId="5" xfId="10" applyFont="1" applyFill="1" applyBorder="1" applyAlignment="1">
      <alignment horizontal="left"/>
    </xf>
    <xf numFmtId="0" fontId="42" fillId="17" borderId="29" xfId="10" applyFont="1" applyFill="1" applyBorder="1" applyAlignment="1">
      <alignment horizontal="left"/>
    </xf>
    <xf numFmtId="49" fontId="9" fillId="0" borderId="1" xfId="10" applyNumberFormat="1" applyFont="1" applyBorder="1" applyAlignment="1" applyProtection="1">
      <alignment horizontal="center" vertical="center"/>
      <protection locked="0"/>
    </xf>
    <xf numFmtId="49" fontId="10" fillId="0" borderId="2" xfId="10" applyNumberFormat="1" applyFont="1" applyBorder="1" applyAlignment="1" applyProtection="1">
      <alignment horizontal="center" vertical="center"/>
      <protection locked="0"/>
    </xf>
    <xf numFmtId="49" fontId="10" fillId="0" borderId="24" xfId="10" applyNumberFormat="1" applyFont="1" applyBorder="1" applyAlignment="1" applyProtection="1">
      <alignment horizontal="center" vertical="center"/>
      <protection locked="0"/>
    </xf>
    <xf numFmtId="49" fontId="9" fillId="10" borderId="1" xfId="10" applyNumberFormat="1" applyFont="1" applyFill="1" applyBorder="1" applyAlignment="1" applyProtection="1">
      <alignment horizontal="center" vertical="center"/>
      <protection locked="0"/>
    </xf>
    <xf numFmtId="49" fontId="9" fillId="10" borderId="2" xfId="10" applyNumberFormat="1" applyFont="1" applyFill="1" applyBorder="1" applyAlignment="1" applyProtection="1">
      <alignment horizontal="center" vertical="center"/>
      <protection locked="0"/>
    </xf>
    <xf numFmtId="49" fontId="9" fillId="10" borderId="24" xfId="10" applyNumberFormat="1" applyFont="1" applyFill="1" applyBorder="1" applyAlignment="1" applyProtection="1">
      <alignment horizontal="center" vertical="center"/>
      <protection locked="0"/>
    </xf>
    <xf numFmtId="0" fontId="72" fillId="13" borderId="18" xfId="4" applyFont="1" applyFill="1" applyBorder="1" applyAlignment="1">
      <alignment horizontal="center"/>
    </xf>
    <xf numFmtId="0" fontId="72" fillId="13" borderId="12" xfId="4" applyFont="1" applyFill="1" applyBorder="1" applyAlignment="1">
      <alignment horizontal="center"/>
    </xf>
    <xf numFmtId="0" fontId="72" fillId="13" borderId="25" xfId="4" applyFont="1" applyFill="1" applyBorder="1" applyAlignment="1">
      <alignment horizontal="center"/>
    </xf>
    <xf numFmtId="0" fontId="97" fillId="17" borderId="1" xfId="4" applyFont="1" applyFill="1" applyBorder="1" applyAlignment="1">
      <alignment horizontal="center"/>
    </xf>
    <xf numFmtId="0" fontId="44" fillId="17" borderId="2" xfId="10" applyFont="1" applyFill="1" applyBorder="1" applyAlignment="1">
      <alignment horizontal="center"/>
    </xf>
    <xf numFmtId="49" fontId="45" fillId="17" borderId="2" xfId="4" applyNumberFormat="1" applyFont="1" applyFill="1" applyBorder="1" applyAlignment="1">
      <alignment horizontal="center"/>
    </xf>
    <xf numFmtId="49" fontId="44" fillId="17" borderId="2" xfId="10" applyNumberFormat="1" applyFont="1" applyFill="1" applyBorder="1" applyAlignment="1">
      <alignment horizontal="center"/>
    </xf>
    <xf numFmtId="49" fontId="44" fillId="17" borderId="24" xfId="10" applyNumberFormat="1" applyFont="1" applyFill="1" applyBorder="1" applyAlignment="1">
      <alignment horizontal="center"/>
    </xf>
    <xf numFmtId="49" fontId="43" fillId="0" borderId="25" xfId="10" applyNumberFormat="1" applyFont="1" applyBorder="1" applyAlignment="1" applyProtection="1">
      <alignment horizontal="center" vertical="center"/>
      <protection locked="0"/>
    </xf>
    <xf numFmtId="49" fontId="43" fillId="0" borderId="18" xfId="10" applyNumberFormat="1" applyFont="1" applyBorder="1" applyAlignment="1" applyProtection="1">
      <alignment horizontal="center" vertical="center"/>
      <protection locked="0"/>
    </xf>
    <xf numFmtId="49" fontId="43" fillId="0" borderId="27" xfId="10" applyNumberFormat="1" applyFont="1" applyBorder="1" applyAlignment="1" applyProtection="1">
      <alignment horizontal="center" vertical="center"/>
      <protection locked="0"/>
    </xf>
    <xf numFmtId="0" fontId="42" fillId="17" borderId="26" xfId="10" applyFont="1" applyFill="1" applyBorder="1" applyAlignment="1">
      <alignment horizontal="center"/>
    </xf>
    <xf numFmtId="14" fontId="9" fillId="0" borderId="2" xfId="10" applyNumberFormat="1" applyFont="1" applyBorder="1" applyAlignment="1" applyProtection="1">
      <alignment horizontal="center"/>
      <protection locked="0"/>
    </xf>
    <xf numFmtId="14" fontId="9" fillId="0" borderId="24" xfId="10" applyNumberFormat="1" applyFont="1" applyBorder="1" applyAlignment="1" applyProtection="1">
      <alignment horizontal="center"/>
      <protection locked="0"/>
    </xf>
    <xf numFmtId="0" fontId="55" fillId="17" borderId="1" xfId="10" applyFont="1" applyFill="1" applyBorder="1" applyAlignment="1">
      <alignment horizontal="right"/>
    </xf>
    <xf numFmtId="0" fontId="55" fillId="17" borderId="2" xfId="10" applyFont="1" applyFill="1" applyBorder="1" applyAlignment="1">
      <alignment horizontal="right"/>
    </xf>
    <xf numFmtId="168" fontId="9" fillId="0" borderId="2" xfId="2" applyNumberFormat="1" applyFont="1" applyBorder="1" applyAlignment="1" applyProtection="1">
      <alignment horizontal="center" vertical="center"/>
      <protection locked="0"/>
    </xf>
    <xf numFmtId="168" fontId="9" fillId="0" borderId="24" xfId="2" applyNumberFormat="1" applyFont="1" applyBorder="1" applyAlignment="1" applyProtection="1">
      <alignment horizontal="center" vertical="center"/>
      <protection locked="0"/>
    </xf>
    <xf numFmtId="49" fontId="55" fillId="17" borderId="25" xfId="10" quotePrefix="1" applyNumberFormat="1" applyFont="1" applyFill="1" applyBorder="1" applyAlignment="1">
      <alignment horizontal="right" vertical="center" wrapText="1"/>
    </xf>
    <xf numFmtId="49" fontId="55" fillId="17" borderId="18" xfId="10" quotePrefix="1" applyNumberFormat="1" applyFont="1" applyFill="1" applyBorder="1" applyAlignment="1">
      <alignment horizontal="right" vertical="center" wrapText="1"/>
    </xf>
    <xf numFmtId="49" fontId="9" fillId="11" borderId="18" xfId="10" quotePrefix="1" applyNumberFormat="1" applyFont="1" applyFill="1" applyBorder="1" applyAlignment="1" applyProtection="1">
      <alignment horizontal="left" vertical="top" wrapText="1"/>
      <protection locked="0"/>
    </xf>
    <xf numFmtId="49" fontId="9" fillId="11" borderId="27" xfId="10" quotePrefix="1" applyNumberFormat="1" applyFont="1" applyFill="1" applyBorder="1" applyAlignment="1" applyProtection="1">
      <alignment horizontal="left" vertical="top" wrapText="1"/>
      <protection locked="0"/>
    </xf>
    <xf numFmtId="0" fontId="49" fillId="17" borderId="21" xfId="10" applyFont="1" applyFill="1" applyBorder="1" applyAlignment="1" applyProtection="1">
      <alignment horizontal="center" vertical="center" wrapText="1"/>
      <protection locked="0"/>
    </xf>
    <xf numFmtId="0" fontId="49" fillId="17" borderId="5" xfId="10" applyFont="1" applyFill="1" applyBorder="1" applyAlignment="1" applyProtection="1">
      <alignment horizontal="center" vertical="center" wrapText="1"/>
      <protection locked="0"/>
    </xf>
    <xf numFmtId="0" fontId="49" fillId="17" borderId="29" xfId="10" applyFont="1" applyFill="1" applyBorder="1" applyAlignment="1" applyProtection="1">
      <alignment horizontal="center" vertical="center" wrapText="1"/>
      <protection locked="0"/>
    </xf>
    <xf numFmtId="0" fontId="49" fillId="17" borderId="4" xfId="10" applyFont="1" applyFill="1" applyBorder="1" applyAlignment="1" applyProtection="1">
      <alignment horizontal="center" vertical="center" wrapText="1"/>
      <protection locked="0"/>
    </xf>
    <xf numFmtId="0" fontId="49" fillId="17" borderId="0" xfId="10" applyFont="1" applyFill="1" applyAlignment="1" applyProtection="1">
      <alignment horizontal="center" vertical="center" wrapText="1"/>
      <protection locked="0"/>
    </xf>
    <xf numFmtId="0" fontId="49" fillId="17" borderId="3" xfId="10" applyFont="1" applyFill="1" applyBorder="1" applyAlignment="1" applyProtection="1">
      <alignment horizontal="center" vertical="center" wrapText="1"/>
      <protection locked="0"/>
    </xf>
    <xf numFmtId="0" fontId="98" fillId="17" borderId="1" xfId="4" applyFont="1" applyFill="1" applyBorder="1" applyAlignment="1" applyProtection="1">
      <alignment horizontal="center" vertical="center" wrapText="1"/>
      <protection locked="0"/>
    </xf>
    <xf numFmtId="0" fontId="98" fillId="17" borderId="2" xfId="4" applyFont="1" applyFill="1" applyBorder="1" applyAlignment="1" applyProtection="1">
      <alignment horizontal="center" vertical="center" wrapText="1"/>
      <protection locked="0"/>
    </xf>
    <xf numFmtId="0" fontId="98" fillId="17" borderId="24" xfId="4" applyFont="1" applyFill="1" applyBorder="1" applyAlignment="1" applyProtection="1">
      <alignment horizontal="center" vertical="center" wrapText="1"/>
      <protection locked="0"/>
    </xf>
    <xf numFmtId="0" fontId="18" fillId="0" borderId="1" xfId="3" applyFont="1" applyFill="1" applyAlignment="1" applyProtection="1">
      <alignment horizontal="left" shrinkToFit="1"/>
      <protection hidden="1"/>
    </xf>
    <xf numFmtId="0" fontId="18" fillId="0" borderId="16" xfId="3" applyFont="1" applyFill="1" applyBorder="1" applyAlignment="1" applyProtection="1">
      <alignment horizontal="left" shrinkToFit="1"/>
      <protection hidden="1"/>
    </xf>
    <xf numFmtId="0" fontId="23" fillId="16" borderId="22" xfId="0" applyFont="1" applyFill="1" applyBorder="1" applyAlignment="1" applyProtection="1">
      <alignment horizontal="left"/>
      <protection hidden="1"/>
    </xf>
    <xf numFmtId="0" fontId="23" fillId="16" borderId="5" xfId="0" applyFont="1" applyFill="1" applyBorder="1" applyAlignment="1" applyProtection="1">
      <alignment horizontal="left"/>
      <protection hidden="1"/>
    </xf>
    <xf numFmtId="0" fontId="23" fillId="16" borderId="29" xfId="0" applyFont="1" applyFill="1" applyBorder="1" applyAlignment="1" applyProtection="1">
      <alignment horizontal="left"/>
      <protection hidden="1"/>
    </xf>
    <xf numFmtId="0" fontId="23" fillId="16" borderId="21" xfId="0" applyFont="1" applyFill="1" applyBorder="1" applyAlignment="1" applyProtection="1">
      <alignment horizontal="left"/>
      <protection hidden="1"/>
    </xf>
    <xf numFmtId="0" fontId="23" fillId="16" borderId="22" xfId="0" applyFont="1" applyFill="1" applyBorder="1" applyAlignment="1" applyProtection="1">
      <alignment horizontal="left" wrapText="1"/>
      <protection hidden="1"/>
    </xf>
    <xf numFmtId="0" fontId="23" fillId="16" borderId="5" xfId="0" applyFont="1" applyFill="1" applyBorder="1" applyAlignment="1" applyProtection="1">
      <alignment horizontal="left" wrapText="1"/>
      <protection hidden="1"/>
    </xf>
    <xf numFmtId="0" fontId="23" fillId="16" borderId="29" xfId="0" applyFont="1" applyFill="1" applyBorder="1" applyAlignment="1" applyProtection="1">
      <alignment horizontal="left" wrapText="1"/>
      <protection hidden="1"/>
    </xf>
    <xf numFmtId="0" fontId="18" fillId="0" borderId="39" xfId="0" applyFont="1" applyBorder="1" applyAlignment="1" applyProtection="1">
      <alignment horizontal="left" shrinkToFit="1"/>
      <protection hidden="1"/>
    </xf>
    <xf numFmtId="0" fontId="18" fillId="0" borderId="2" xfId="0" applyFont="1" applyBorder="1" applyAlignment="1" applyProtection="1">
      <alignment horizontal="left" shrinkToFit="1"/>
      <protection hidden="1"/>
    </xf>
    <xf numFmtId="0" fontId="18" fillId="0" borderId="24" xfId="0" applyFont="1" applyBorder="1" applyAlignment="1" applyProtection="1">
      <alignment horizontal="left" shrinkToFit="1"/>
      <protection hidden="1"/>
    </xf>
    <xf numFmtId="0" fontId="23" fillId="17" borderId="21" xfId="0" applyFont="1" applyFill="1" applyBorder="1" applyAlignment="1" applyProtection="1">
      <alignment horizontal="center" vertical="center" wrapText="1"/>
      <protection hidden="1"/>
    </xf>
    <xf numFmtId="0" fontId="23" fillId="17" borderId="5" xfId="0" applyFont="1" applyFill="1" applyBorder="1" applyAlignment="1" applyProtection="1">
      <alignment horizontal="center" vertical="center" wrapText="1"/>
      <protection hidden="1"/>
    </xf>
    <xf numFmtId="0" fontId="23" fillId="17" borderId="1" xfId="0" applyFont="1" applyFill="1" applyBorder="1" applyAlignment="1" applyProtection="1">
      <alignment horizontal="center" vertical="center" wrapText="1"/>
      <protection hidden="1"/>
    </xf>
    <xf numFmtId="0" fontId="23" fillId="17" borderId="2" xfId="0" applyFont="1" applyFill="1" applyBorder="1" applyAlignment="1" applyProtection="1">
      <alignment horizontal="center" vertical="center" wrapText="1"/>
      <protection hidden="1"/>
    </xf>
    <xf numFmtId="0" fontId="18" fillId="0" borderId="1" xfId="0" applyFont="1" applyBorder="1" applyAlignment="1" applyProtection="1">
      <alignment horizontal="left" shrinkToFit="1"/>
      <protection hidden="1"/>
    </xf>
    <xf numFmtId="0" fontId="18" fillId="0" borderId="39" xfId="3" applyFont="1" applyFill="1" applyBorder="1" applyAlignment="1" applyProtection="1">
      <alignment horizontal="left" shrinkToFit="1"/>
      <protection hidden="1"/>
    </xf>
    <xf numFmtId="0" fontId="18" fillId="0" borderId="2" xfId="3" applyFont="1" applyFill="1" applyBorder="1" applyAlignment="1" applyProtection="1">
      <alignment horizontal="left" shrinkToFit="1"/>
      <protection hidden="1"/>
    </xf>
    <xf numFmtId="0" fontId="18" fillId="0" borderId="24" xfId="3" applyFont="1" applyFill="1" applyBorder="1" applyAlignment="1" applyProtection="1">
      <alignment horizontal="left" shrinkToFit="1"/>
      <protection hidden="1"/>
    </xf>
    <xf numFmtId="0" fontId="18" fillId="0" borderId="39" xfId="0" applyFont="1" applyBorder="1" applyAlignment="1" applyProtection="1">
      <alignment shrinkToFit="1"/>
      <protection hidden="1"/>
    </xf>
    <xf numFmtId="0" fontId="18" fillId="0" borderId="2" xfId="0" applyFont="1" applyBorder="1" applyAlignment="1" applyProtection="1">
      <alignment shrinkToFit="1"/>
      <protection hidden="1"/>
    </xf>
    <xf numFmtId="0" fontId="18" fillId="0" borderId="24" xfId="0" applyFont="1" applyBorder="1" applyAlignment="1" applyProtection="1">
      <alignment shrinkToFit="1"/>
      <protection hidden="1"/>
    </xf>
    <xf numFmtId="49" fontId="24" fillId="0" borderId="0" xfId="0" applyNumberFormat="1" applyFont="1" applyAlignment="1" applyProtection="1">
      <alignment horizontal="center" shrinkToFit="1"/>
      <protection locked="0"/>
    </xf>
    <xf numFmtId="49" fontId="24" fillId="0" borderId="20" xfId="0" applyNumberFormat="1" applyFont="1" applyBorder="1" applyAlignment="1" applyProtection="1">
      <alignment horizontal="center" shrinkToFit="1"/>
      <protection locked="0"/>
    </xf>
    <xf numFmtId="0" fontId="21" fillId="0" borderId="2" xfId="0" applyFont="1" applyBorder="1" applyAlignment="1" applyProtection="1">
      <alignment horizontal="left" shrinkToFit="1"/>
      <protection hidden="1"/>
    </xf>
    <xf numFmtId="0" fontId="19" fillId="0" borderId="2" xfId="0" applyFont="1" applyBorder="1" applyAlignment="1" applyProtection="1">
      <alignment horizontal="center"/>
      <protection locked="0"/>
    </xf>
    <xf numFmtId="0" fontId="22" fillId="0" borderId="2" xfId="0" applyFont="1" applyBorder="1" applyAlignment="1" applyProtection="1">
      <alignment horizontal="center"/>
      <protection locked="0"/>
    </xf>
    <xf numFmtId="0" fontId="22" fillId="0" borderId="18" xfId="0" applyFont="1" applyBorder="1" applyAlignment="1" applyProtection="1">
      <alignment horizontal="center"/>
      <protection locked="0"/>
    </xf>
    <xf numFmtId="0" fontId="19" fillId="0" borderId="18" xfId="0" applyFont="1" applyBorder="1" applyAlignment="1" applyProtection="1">
      <alignment horizontal="center"/>
      <protection locked="0"/>
    </xf>
    <xf numFmtId="0" fontId="19" fillId="0" borderId="5" xfId="0" applyFont="1" applyBorder="1" applyAlignment="1" applyProtection="1">
      <alignment horizontal="center" vertical="center"/>
      <protection hidden="1"/>
    </xf>
    <xf numFmtId="0" fontId="22" fillId="0" borderId="29" xfId="0" applyFont="1" applyBorder="1" applyAlignment="1" applyProtection="1">
      <alignment horizontal="center" vertical="center"/>
      <protection hidden="1"/>
    </xf>
    <xf numFmtId="0" fontId="22" fillId="0" borderId="2" xfId="0" applyFont="1" applyBorder="1" applyAlignment="1" applyProtection="1">
      <alignment horizontal="center" vertical="center"/>
      <protection hidden="1"/>
    </xf>
    <xf numFmtId="0" fontId="22" fillId="0" borderId="24" xfId="0" applyFont="1" applyBorder="1" applyAlignment="1" applyProtection="1">
      <alignment horizontal="center" vertical="center"/>
      <protection hidden="1"/>
    </xf>
    <xf numFmtId="0" fontId="23" fillId="17" borderId="21" xfId="0" applyFont="1" applyFill="1" applyBorder="1" applyAlignment="1" applyProtection="1">
      <alignment horizontal="center" vertical="top"/>
      <protection hidden="1"/>
    </xf>
    <xf numFmtId="0" fontId="23" fillId="17" borderId="5" xfId="0" applyFont="1" applyFill="1" applyBorder="1" applyAlignment="1" applyProtection="1">
      <alignment horizontal="center" vertical="top"/>
      <protection hidden="1"/>
    </xf>
    <xf numFmtId="0" fontId="23" fillId="17" borderId="29" xfId="0" applyFont="1" applyFill="1" applyBorder="1" applyAlignment="1" applyProtection="1">
      <alignment horizontal="center" vertical="top"/>
      <protection hidden="1"/>
    </xf>
    <xf numFmtId="0" fontId="18" fillId="0" borderId="18" xfId="0" applyFont="1" applyBorder="1" applyAlignment="1" applyProtection="1">
      <alignment horizontal="left" vertical="top"/>
      <protection locked="0"/>
    </xf>
    <xf numFmtId="0" fontId="18" fillId="0" borderId="27" xfId="0" applyFont="1" applyBorder="1" applyAlignment="1" applyProtection="1">
      <alignment horizontal="left" vertical="top"/>
      <protection locked="0"/>
    </xf>
    <xf numFmtId="0" fontId="22" fillId="0" borderId="54" xfId="0" applyFont="1" applyBorder="1" applyAlignment="1" applyProtection="1">
      <alignment horizontal="center"/>
      <protection hidden="1"/>
    </xf>
    <xf numFmtId="0" fontId="22" fillId="0" borderId="8" xfId="0" applyFont="1" applyBorder="1" applyAlignment="1" applyProtection="1">
      <alignment horizontal="center"/>
      <protection hidden="1"/>
    </xf>
    <xf numFmtId="0" fontId="22" fillId="0" borderId="39" xfId="0" applyFont="1" applyBorder="1" applyAlignment="1" applyProtection="1">
      <alignment horizontal="center" vertical="center"/>
      <protection hidden="1"/>
    </xf>
    <xf numFmtId="0" fontId="60" fillId="9" borderId="23" xfId="0" applyFont="1" applyFill="1" applyBorder="1" applyAlignment="1" applyProtection="1">
      <alignment horizontal="center" vertical="center"/>
      <protection hidden="1"/>
    </xf>
    <xf numFmtId="0" fontId="60" fillId="9" borderId="18" xfId="0" applyFont="1" applyFill="1" applyBorder="1" applyAlignment="1" applyProtection="1">
      <alignment horizontal="center" vertical="center"/>
      <protection hidden="1"/>
    </xf>
    <xf numFmtId="0" fontId="60" fillId="9" borderId="12" xfId="0" applyFont="1" applyFill="1" applyBorder="1" applyAlignment="1" applyProtection="1">
      <alignment horizontal="center" vertical="center"/>
      <protection hidden="1"/>
    </xf>
    <xf numFmtId="0" fontId="27" fillId="0" borderId="8" xfId="0" applyFont="1" applyBorder="1" applyAlignment="1" applyProtection="1">
      <alignment horizontal="center" wrapText="1"/>
      <protection hidden="1"/>
    </xf>
    <xf numFmtId="0" fontId="27" fillId="0" borderId="53" xfId="0" applyFont="1" applyBorder="1" applyAlignment="1" applyProtection="1">
      <alignment horizontal="center" wrapText="1"/>
      <protection hidden="1"/>
    </xf>
    <xf numFmtId="0" fontId="27" fillId="0" borderId="2" xfId="0" applyFont="1" applyBorder="1" applyAlignment="1" applyProtection="1">
      <alignment horizontal="center" wrapText="1"/>
      <protection hidden="1"/>
    </xf>
    <xf numFmtId="0" fontId="27" fillId="0" borderId="24" xfId="0" applyFont="1" applyBorder="1" applyAlignment="1" applyProtection="1">
      <alignment horizontal="center" wrapText="1"/>
      <protection hidden="1"/>
    </xf>
    <xf numFmtId="0" fontId="23" fillId="17" borderId="55" xfId="0" applyFont="1" applyFill="1" applyBorder="1" applyAlignment="1" applyProtection="1">
      <alignment horizontal="center" vertical="top" wrapText="1"/>
      <protection hidden="1"/>
    </xf>
    <xf numFmtId="0" fontId="21" fillId="17" borderId="26" xfId="0" applyFont="1" applyFill="1" applyBorder="1" applyAlignment="1" applyProtection="1">
      <alignment horizontal="center" vertical="top" wrapText="1"/>
      <protection hidden="1"/>
    </xf>
    <xf numFmtId="0" fontId="23" fillId="17" borderId="23" xfId="0" applyFont="1" applyFill="1" applyBorder="1" applyAlignment="1" applyProtection="1">
      <alignment horizontal="center" vertical="top" wrapText="1"/>
      <protection hidden="1"/>
    </xf>
    <xf numFmtId="0" fontId="23" fillId="17" borderId="18" xfId="0" applyFont="1" applyFill="1" applyBorder="1" applyAlignment="1" applyProtection="1">
      <alignment horizontal="center" vertical="top" wrapText="1"/>
      <protection hidden="1"/>
    </xf>
    <xf numFmtId="0" fontId="23" fillId="17" borderId="27" xfId="0" applyFont="1" applyFill="1" applyBorder="1" applyAlignment="1" applyProtection="1">
      <alignment horizontal="center" vertical="top" wrapText="1"/>
      <protection hidden="1"/>
    </xf>
    <xf numFmtId="0" fontId="23" fillId="0" borderId="25" xfId="0" quotePrefix="1" applyFont="1" applyBorder="1" applyAlignment="1" applyProtection="1">
      <alignment horizontal="center" vertical="center" wrapText="1" shrinkToFit="1"/>
      <protection hidden="1"/>
    </xf>
    <xf numFmtId="0" fontId="23" fillId="0" borderId="18" xfId="0" quotePrefix="1" applyFont="1" applyBorder="1" applyAlignment="1" applyProtection="1">
      <alignment horizontal="center" vertical="center" wrapText="1" shrinkToFit="1"/>
      <protection hidden="1"/>
    </xf>
    <xf numFmtId="0" fontId="24" fillId="0" borderId="18" xfId="0" applyFont="1" applyBorder="1" applyAlignment="1" applyProtection="1">
      <alignment horizontal="left" vertical="top" wrapText="1" shrinkToFit="1"/>
      <protection hidden="1"/>
    </xf>
    <xf numFmtId="0" fontId="24" fillId="0" borderId="12" xfId="0" applyFont="1" applyBorder="1" applyAlignment="1" applyProtection="1">
      <alignment horizontal="left" vertical="top" wrapText="1" shrinkToFit="1"/>
      <protection hidden="1"/>
    </xf>
    <xf numFmtId="0" fontId="23" fillId="17" borderId="25" xfId="0" applyFont="1" applyFill="1" applyBorder="1" applyAlignment="1" applyProtection="1">
      <alignment horizontal="center" vertical="center" shrinkToFit="1"/>
      <protection hidden="1"/>
    </xf>
    <xf numFmtId="0" fontId="23" fillId="17" borderId="27" xfId="0" applyFont="1" applyFill="1" applyBorder="1" applyAlignment="1" applyProtection="1">
      <alignment horizontal="center" vertical="center" shrinkToFit="1"/>
      <protection hidden="1"/>
    </xf>
    <xf numFmtId="0" fontId="18" fillId="0" borderId="25" xfId="0" applyFont="1" applyBorder="1" applyAlignment="1" applyProtection="1">
      <alignment horizontal="center" shrinkToFit="1"/>
      <protection hidden="1"/>
    </xf>
    <xf numFmtId="0" fontId="21" fillId="0" borderId="18" xfId="0" applyFont="1" applyBorder="1" applyAlignment="1" applyProtection="1">
      <alignment horizontal="center" shrinkToFit="1"/>
      <protection hidden="1"/>
    </xf>
    <xf numFmtId="0" fontId="21" fillId="0" borderId="27" xfId="0" applyFont="1" applyBorder="1" applyAlignment="1" applyProtection="1">
      <alignment horizontal="center" shrinkToFit="1"/>
      <protection hidden="1"/>
    </xf>
    <xf numFmtId="0" fontId="23" fillId="17" borderId="74" xfId="0" applyFont="1" applyFill="1" applyBorder="1" applyAlignment="1" applyProtection="1">
      <alignment horizontal="center"/>
      <protection hidden="1"/>
    </xf>
    <xf numFmtId="0" fontId="23" fillId="17" borderId="75" xfId="0" applyFont="1" applyFill="1" applyBorder="1" applyAlignment="1" applyProtection="1">
      <alignment horizontal="center"/>
      <protection hidden="1"/>
    </xf>
    <xf numFmtId="0" fontId="23" fillId="17" borderId="76" xfId="0" applyFont="1" applyFill="1" applyBorder="1" applyAlignment="1" applyProtection="1">
      <alignment horizontal="center"/>
      <protection hidden="1"/>
    </xf>
    <xf numFmtId="0" fontId="23" fillId="17" borderId="77" xfId="0" applyFont="1" applyFill="1" applyBorder="1" applyAlignment="1" applyProtection="1">
      <alignment horizontal="center"/>
      <protection hidden="1"/>
    </xf>
    <xf numFmtId="0" fontId="18" fillId="10" borderId="25" xfId="0" applyFont="1" applyFill="1" applyBorder="1" applyAlignment="1" applyProtection="1">
      <alignment horizontal="center" shrinkToFit="1"/>
      <protection hidden="1"/>
    </xf>
    <xf numFmtId="0" fontId="18" fillId="10" borderId="18" xfId="0" applyFont="1" applyFill="1" applyBorder="1" applyAlignment="1" applyProtection="1">
      <alignment horizontal="center" shrinkToFit="1"/>
      <protection hidden="1"/>
    </xf>
    <xf numFmtId="0" fontId="18" fillId="10" borderId="12" xfId="0" applyFont="1" applyFill="1" applyBorder="1" applyAlignment="1" applyProtection="1">
      <alignment horizontal="center" shrinkToFit="1"/>
      <protection hidden="1"/>
    </xf>
    <xf numFmtId="0" fontId="24" fillId="0" borderId="18" xfId="0" quotePrefix="1" applyFont="1" applyBorder="1" applyAlignment="1" applyProtection="1">
      <alignment horizontal="left" vertical="top" wrapText="1" shrinkToFit="1"/>
      <protection hidden="1"/>
    </xf>
    <xf numFmtId="0" fontId="19" fillId="4" borderId="23" xfId="0" applyFont="1" applyFill="1" applyBorder="1" applyAlignment="1">
      <alignment horizontal="left" vertical="top"/>
    </xf>
    <xf numFmtId="0" fontId="19" fillId="4" borderId="18" xfId="0" applyFont="1" applyFill="1" applyBorder="1" applyAlignment="1">
      <alignment horizontal="left" vertical="top"/>
    </xf>
    <xf numFmtId="0" fontId="21" fillId="0" borderId="1" xfId="3" applyFont="1" applyFill="1" applyAlignment="1" applyProtection="1">
      <alignment horizontal="center" shrinkToFit="1"/>
      <protection hidden="1"/>
    </xf>
    <xf numFmtId="0" fontId="21" fillId="0" borderId="2" xfId="3" applyFont="1" applyFill="1" applyBorder="1" applyAlignment="1" applyProtection="1">
      <alignment horizontal="center" shrinkToFit="1"/>
      <protection hidden="1"/>
    </xf>
    <xf numFmtId="0" fontId="21" fillId="0" borderId="24" xfId="3" applyFont="1" applyFill="1" applyBorder="1" applyAlignment="1" applyProtection="1">
      <alignment horizontal="center" shrinkToFit="1"/>
      <protection hidden="1"/>
    </xf>
    <xf numFmtId="0" fontId="23" fillId="4" borderId="22" xfId="0" applyFont="1" applyFill="1" applyBorder="1" applyAlignment="1">
      <alignment horizontal="center"/>
    </xf>
    <xf numFmtId="0" fontId="23" fillId="4" borderId="5" xfId="0" applyFont="1" applyFill="1" applyBorder="1" applyAlignment="1">
      <alignment horizontal="center"/>
    </xf>
    <xf numFmtId="0" fontId="23" fillId="4" borderId="29" xfId="0" applyFont="1" applyFill="1" applyBorder="1" applyAlignment="1">
      <alignment horizontal="center"/>
    </xf>
    <xf numFmtId="0" fontId="23" fillId="4" borderId="39" xfId="0" applyFont="1" applyFill="1" applyBorder="1" applyAlignment="1">
      <alignment horizontal="center"/>
    </xf>
    <xf numFmtId="0" fontId="23" fillId="4" borderId="2" xfId="0" applyFont="1" applyFill="1" applyBorder="1" applyAlignment="1">
      <alignment horizontal="center"/>
    </xf>
    <xf numFmtId="0" fontId="23" fillId="4" borderId="24" xfId="0" applyFont="1" applyFill="1" applyBorder="1" applyAlignment="1">
      <alignment horizontal="center"/>
    </xf>
    <xf numFmtId="0" fontId="23" fillId="17" borderId="22" xfId="0" applyFont="1" applyFill="1" applyBorder="1" applyAlignment="1" applyProtection="1">
      <alignment horizontal="center" vertical="top" wrapText="1"/>
      <protection hidden="1"/>
    </xf>
    <xf numFmtId="0" fontId="23" fillId="17" borderId="5" xfId="0" applyFont="1" applyFill="1" applyBorder="1" applyAlignment="1" applyProtection="1">
      <alignment horizontal="center" vertical="top" wrapText="1"/>
      <protection hidden="1"/>
    </xf>
    <xf numFmtId="0" fontId="23" fillId="17" borderId="29" xfId="0" applyFont="1" applyFill="1" applyBorder="1" applyAlignment="1" applyProtection="1">
      <alignment horizontal="center" vertical="top" wrapText="1"/>
      <protection hidden="1"/>
    </xf>
    <xf numFmtId="165" fontId="21" fillId="0" borderId="1" xfId="0" applyNumberFormat="1" applyFont="1" applyBorder="1" applyAlignment="1" applyProtection="1">
      <alignment horizontal="center" shrinkToFit="1"/>
      <protection hidden="1"/>
    </xf>
    <xf numFmtId="165" fontId="21" fillId="0" borderId="2" xfId="0" applyNumberFormat="1" applyFont="1" applyBorder="1" applyAlignment="1" applyProtection="1">
      <alignment horizontal="center" shrinkToFit="1"/>
      <protection hidden="1"/>
    </xf>
    <xf numFmtId="165" fontId="21" fillId="0" borderId="24" xfId="0" applyNumberFormat="1" applyFont="1" applyBorder="1" applyAlignment="1" applyProtection="1">
      <alignment horizontal="center" shrinkToFit="1"/>
      <protection hidden="1"/>
    </xf>
    <xf numFmtId="0" fontId="23" fillId="4" borderId="21" xfId="0" applyFont="1" applyFill="1" applyBorder="1" applyAlignment="1">
      <alignment horizontal="center" vertical="center" wrapText="1"/>
    </xf>
    <xf numFmtId="0" fontId="23" fillId="4" borderId="5" xfId="0" applyFont="1" applyFill="1" applyBorder="1" applyAlignment="1">
      <alignment horizontal="center" vertical="center" wrapText="1"/>
    </xf>
    <xf numFmtId="0" fontId="23" fillId="4" borderId="29" xfId="0" applyFont="1" applyFill="1" applyBorder="1" applyAlignment="1">
      <alignment horizontal="center" vertical="center" wrapText="1"/>
    </xf>
    <xf numFmtId="0" fontId="38" fillId="4" borderId="2" xfId="0" applyFont="1" applyFill="1" applyBorder="1" applyAlignment="1">
      <alignment horizontal="center" wrapText="1"/>
    </xf>
    <xf numFmtId="0" fontId="38" fillId="4" borderId="24" xfId="0" applyFont="1" applyFill="1" applyBorder="1" applyAlignment="1">
      <alignment horizontal="center" wrapText="1"/>
    </xf>
    <xf numFmtId="0" fontId="23" fillId="4" borderId="21" xfId="0" applyFont="1" applyFill="1" applyBorder="1" applyAlignment="1" applyProtection="1">
      <alignment horizontal="left"/>
      <protection hidden="1"/>
    </xf>
    <xf numFmtId="0" fontId="23" fillId="4" borderId="5" xfId="0" applyFont="1" applyFill="1" applyBorder="1" applyAlignment="1" applyProtection="1">
      <alignment horizontal="left"/>
      <protection hidden="1"/>
    </xf>
    <xf numFmtId="0" fontId="21" fillId="0" borderId="1" xfId="0" applyFont="1" applyBorder="1" applyAlignment="1" applyProtection="1">
      <alignment shrinkToFit="1"/>
      <protection locked="0"/>
    </xf>
    <xf numFmtId="0" fontId="21" fillId="0" borderId="2" xfId="0" applyFont="1" applyBorder="1" applyAlignment="1" applyProtection="1">
      <alignment shrinkToFit="1"/>
      <protection locked="0"/>
    </xf>
    <xf numFmtId="0" fontId="23" fillId="4" borderId="26" xfId="0" applyFont="1" applyFill="1" applyBorder="1" applyAlignment="1">
      <alignment horizontal="center" wrapText="1"/>
    </xf>
    <xf numFmtId="0" fontId="60" fillId="9" borderId="23" xfId="0" applyFont="1" applyFill="1" applyBorder="1" applyAlignment="1">
      <alignment horizontal="center" vertical="center"/>
    </xf>
    <xf numFmtId="0" fontId="60" fillId="9" borderId="18" xfId="0" applyFont="1" applyFill="1" applyBorder="1" applyAlignment="1">
      <alignment horizontal="center" vertical="center"/>
    </xf>
    <xf numFmtId="0" fontId="60" fillId="9" borderId="12" xfId="0" applyFont="1" applyFill="1" applyBorder="1" applyAlignment="1">
      <alignment horizontal="center" vertical="center"/>
    </xf>
    <xf numFmtId="0" fontId="18" fillId="0" borderId="1" xfId="0" applyFont="1" applyBorder="1" applyAlignment="1" applyProtection="1">
      <alignment shrinkToFit="1"/>
      <protection locked="0"/>
    </xf>
    <xf numFmtId="0" fontId="37" fillId="11" borderId="21" xfId="10" applyFont="1" applyFill="1" applyBorder="1" applyAlignment="1" applyProtection="1">
      <alignment horizontal="left" vertical="top" wrapText="1"/>
      <protection hidden="1"/>
    </xf>
    <xf numFmtId="0" fontId="37" fillId="11" borderId="5" xfId="10" applyFont="1" applyFill="1" applyBorder="1" applyAlignment="1" applyProtection="1">
      <alignment horizontal="left" vertical="top" wrapText="1"/>
      <protection hidden="1"/>
    </xf>
    <xf numFmtId="0" fontId="37" fillId="11" borderId="17" xfId="10" applyFont="1" applyFill="1" applyBorder="1" applyAlignment="1" applyProtection="1">
      <alignment horizontal="left" vertical="top" wrapText="1"/>
      <protection hidden="1"/>
    </xf>
    <xf numFmtId="0" fontId="23" fillId="4" borderId="17" xfId="0" applyFont="1" applyFill="1" applyBorder="1" applyAlignment="1">
      <alignment horizontal="center"/>
    </xf>
    <xf numFmtId="0" fontId="38" fillId="4" borderId="1" xfId="0" applyFont="1" applyFill="1" applyBorder="1" applyAlignment="1">
      <alignment horizontal="center" wrapText="1"/>
    </xf>
    <xf numFmtId="0" fontId="23" fillId="4" borderId="22" xfId="0" applyFont="1" applyFill="1" applyBorder="1" applyAlignment="1" applyProtection="1">
      <alignment horizontal="center" vertical="top" wrapText="1"/>
      <protection hidden="1"/>
    </xf>
    <xf numFmtId="0" fontId="23" fillId="4" borderId="5" xfId="0" applyFont="1" applyFill="1" applyBorder="1" applyAlignment="1" applyProtection="1">
      <alignment horizontal="center" vertical="top" wrapText="1"/>
      <protection hidden="1"/>
    </xf>
    <xf numFmtId="0" fontId="23" fillId="4" borderId="29" xfId="0" applyFont="1" applyFill="1" applyBorder="1" applyAlignment="1" applyProtection="1">
      <alignment horizontal="center" vertical="top" wrapText="1"/>
      <protection hidden="1"/>
    </xf>
    <xf numFmtId="0" fontId="38" fillId="4" borderId="49" xfId="0" applyFont="1" applyFill="1" applyBorder="1" applyAlignment="1" applyProtection="1">
      <alignment horizontal="center" vertical="center" wrapText="1"/>
      <protection hidden="1"/>
    </xf>
    <xf numFmtId="0" fontId="38" fillId="4" borderId="0" xfId="0" applyFont="1" applyFill="1" applyAlignment="1" applyProtection="1">
      <alignment horizontal="center" vertical="center" wrapText="1"/>
      <protection hidden="1"/>
    </xf>
    <xf numFmtId="0" fontId="38" fillId="4" borderId="3" xfId="0" applyFont="1" applyFill="1" applyBorder="1" applyAlignment="1" applyProtection="1">
      <alignment horizontal="center" vertical="center" wrapText="1"/>
      <protection hidden="1"/>
    </xf>
    <xf numFmtId="0" fontId="23" fillId="4" borderId="39" xfId="0" applyFont="1" applyFill="1" applyBorder="1" applyAlignment="1" applyProtection="1">
      <alignment horizontal="center" vertical="center"/>
      <protection hidden="1"/>
    </xf>
    <xf numFmtId="0" fontId="23" fillId="4" borderId="2" xfId="0" applyFont="1" applyFill="1" applyBorder="1" applyAlignment="1" applyProtection="1">
      <alignment horizontal="center" vertical="center"/>
      <protection hidden="1"/>
    </xf>
    <xf numFmtId="0" fontId="23" fillId="4" borderId="24" xfId="0" applyFont="1" applyFill="1" applyBorder="1" applyAlignment="1" applyProtection="1">
      <alignment horizontal="center" vertical="center"/>
      <protection hidden="1"/>
    </xf>
    <xf numFmtId="164" fontId="24" fillId="0" borderId="73" xfId="3" applyNumberFormat="1" applyFont="1" applyFill="1" applyBorder="1" applyAlignment="1">
      <alignment horizontal="center" vertical="top" shrinkToFit="1"/>
      <protection locked="0"/>
    </xf>
    <xf numFmtId="164" fontId="24" fillId="0" borderId="13" xfId="3" applyNumberFormat="1" applyFont="1" applyFill="1" applyBorder="1" applyAlignment="1">
      <alignment horizontal="center" vertical="top" shrinkToFit="1"/>
      <protection locked="0"/>
    </xf>
    <xf numFmtId="164" fontId="24" fillId="0" borderId="38" xfId="3" applyNumberFormat="1" applyFont="1" applyFill="1" applyBorder="1" applyAlignment="1">
      <alignment horizontal="center" vertical="top" shrinkToFit="1"/>
      <protection locked="0"/>
    </xf>
    <xf numFmtId="43" fontId="24" fillId="0" borderId="6" xfId="1" applyFont="1" applyBorder="1" applyAlignment="1" applyProtection="1">
      <alignment horizontal="center" vertical="top" shrinkToFit="1"/>
      <protection locked="0"/>
    </xf>
    <xf numFmtId="49" fontId="24" fillId="0" borderId="7" xfId="0" applyNumberFormat="1" applyFont="1" applyBorder="1" applyAlignment="1" applyProtection="1">
      <alignment horizontal="center" vertical="top" shrinkToFit="1"/>
      <protection locked="0"/>
    </xf>
    <xf numFmtId="1" fontId="24" fillId="0" borderId="7" xfId="0" applyNumberFormat="1" applyFont="1" applyBorder="1" applyAlignment="1" applyProtection="1">
      <alignment horizontal="center" vertical="top" shrinkToFit="1"/>
      <protection locked="0"/>
    </xf>
    <xf numFmtId="1" fontId="24" fillId="0" borderId="44" xfId="0" applyNumberFormat="1" applyFont="1" applyBorder="1" applyAlignment="1" applyProtection="1">
      <alignment horizontal="center" vertical="top" shrinkToFit="1"/>
      <protection locked="0"/>
    </xf>
    <xf numFmtId="43" fontId="24" fillId="0" borderId="7" xfId="1" applyFont="1" applyBorder="1" applyAlignment="1" applyProtection="1">
      <alignment horizontal="center" vertical="top" shrinkToFit="1"/>
      <protection locked="0"/>
    </xf>
    <xf numFmtId="43" fontId="24" fillId="0" borderId="60" xfId="1" applyFont="1" applyBorder="1" applyAlignment="1" applyProtection="1">
      <alignment horizontal="center" vertical="top" shrinkToFit="1"/>
      <protection locked="0"/>
    </xf>
    <xf numFmtId="0" fontId="23" fillId="4" borderId="5" xfId="0" applyFont="1" applyFill="1" applyBorder="1" applyAlignment="1" applyProtection="1">
      <alignment horizontal="center"/>
      <protection hidden="1"/>
    </xf>
    <xf numFmtId="0" fontId="23" fillId="4" borderId="29" xfId="0" applyFont="1" applyFill="1" applyBorder="1" applyAlignment="1" applyProtection="1">
      <alignment horizontal="center"/>
      <protection hidden="1"/>
    </xf>
    <xf numFmtId="0" fontId="23" fillId="4" borderId="21" xfId="0" applyFont="1" applyFill="1" applyBorder="1" applyAlignment="1">
      <alignment horizontal="center"/>
    </xf>
    <xf numFmtId="0" fontId="23" fillId="4" borderId="1" xfId="0" applyFont="1" applyFill="1" applyBorder="1" applyAlignment="1">
      <alignment horizontal="center"/>
    </xf>
    <xf numFmtId="0" fontId="23" fillId="4" borderId="16" xfId="0" applyFont="1" applyFill="1" applyBorder="1" applyAlignment="1">
      <alignment horizontal="center"/>
    </xf>
    <xf numFmtId="0" fontId="23" fillId="4" borderId="17" xfId="0" applyFont="1" applyFill="1" applyBorder="1" applyAlignment="1" applyProtection="1">
      <alignment horizontal="center"/>
      <protection hidden="1"/>
    </xf>
    <xf numFmtId="0" fontId="23" fillId="4" borderId="26" xfId="0" applyFont="1" applyFill="1" applyBorder="1" applyAlignment="1">
      <alignment horizontal="center"/>
    </xf>
    <xf numFmtId="166" fontId="24" fillId="0" borderId="44" xfId="1" applyNumberFormat="1" applyFont="1" applyBorder="1" applyAlignment="1" applyProtection="1">
      <alignment horizontal="center" vertical="top" shrinkToFit="1"/>
      <protection locked="0"/>
    </xf>
    <xf numFmtId="166" fontId="24" fillId="0" borderId="45" xfId="1" applyNumberFormat="1" applyFont="1" applyBorder="1" applyAlignment="1" applyProtection="1">
      <alignment horizontal="center" vertical="top" shrinkToFit="1"/>
      <protection locked="0"/>
    </xf>
    <xf numFmtId="49" fontId="24" fillId="0" borderId="7" xfId="3" applyNumberFormat="1" applyFont="1" applyFill="1" applyBorder="1" applyAlignment="1">
      <alignment horizontal="left" vertical="top" wrapText="1" shrinkToFit="1"/>
      <protection locked="0"/>
    </xf>
    <xf numFmtId="165" fontId="24" fillId="0" borderId="26" xfId="0" applyNumberFormat="1" applyFont="1" applyBorder="1" applyAlignment="1" applyProtection="1">
      <alignment horizontal="center" vertical="center" shrinkToFit="1"/>
      <protection locked="0"/>
    </xf>
    <xf numFmtId="165" fontId="24" fillId="0" borderId="48" xfId="0" applyNumberFormat="1" applyFont="1" applyBorder="1" applyAlignment="1" applyProtection="1">
      <alignment horizontal="center" vertical="center" shrinkToFit="1"/>
      <protection locked="0"/>
    </xf>
    <xf numFmtId="170" fontId="24" fillId="0" borderId="7" xfId="1" applyNumberFormat="1" applyFont="1" applyBorder="1" applyAlignment="1" applyProtection="1">
      <alignment horizontal="center" vertical="top" shrinkToFit="1"/>
      <protection locked="0"/>
    </xf>
    <xf numFmtId="164" fontId="24" fillId="0" borderId="72" xfId="3" applyNumberFormat="1" applyFont="1" applyFill="1" applyBorder="1" applyAlignment="1">
      <alignment horizontal="center" vertical="top" shrinkToFit="1"/>
      <protection locked="0"/>
    </xf>
    <xf numFmtId="164" fontId="24" fillId="0" borderId="15" xfId="3" applyNumberFormat="1" applyFont="1" applyFill="1" applyBorder="1" applyAlignment="1">
      <alignment horizontal="center" vertical="top" shrinkToFit="1"/>
      <protection locked="0"/>
    </xf>
    <xf numFmtId="164" fontId="24" fillId="0" borderId="45" xfId="3" applyNumberFormat="1" applyFont="1" applyFill="1" applyBorder="1" applyAlignment="1">
      <alignment horizontal="center" vertical="top" shrinkToFit="1"/>
      <protection locked="0"/>
    </xf>
    <xf numFmtId="164" fontId="24" fillId="0" borderId="10" xfId="3" applyNumberFormat="1" applyFont="1" applyFill="1" applyBorder="1" applyAlignment="1">
      <alignment horizontal="center" vertical="top" shrinkToFit="1"/>
      <protection locked="0"/>
    </xf>
    <xf numFmtId="164" fontId="24" fillId="0" borderId="6" xfId="3" applyNumberFormat="1" applyFont="1" applyFill="1" applyBorder="1" applyAlignment="1">
      <alignment horizontal="center" vertical="top" shrinkToFit="1"/>
      <protection locked="0"/>
    </xf>
    <xf numFmtId="49" fontId="24" fillId="0" borderId="19" xfId="3" applyNumberFormat="1" applyFont="1" applyFill="1" applyBorder="1" applyAlignment="1">
      <alignment horizontal="left" vertical="top" wrapText="1" shrinkToFit="1"/>
      <protection locked="0"/>
    </xf>
    <xf numFmtId="170" fontId="24" fillId="0" borderId="6" xfId="1" applyNumberFormat="1" applyFont="1" applyBorder="1" applyAlignment="1" applyProtection="1">
      <alignment horizontal="center" vertical="top" shrinkToFit="1"/>
      <protection locked="0"/>
    </xf>
    <xf numFmtId="166" fontId="24" fillId="0" borderId="37" xfId="1" applyNumberFormat="1" applyFont="1" applyBorder="1" applyAlignment="1" applyProtection="1">
      <alignment horizontal="center" vertical="top" shrinkToFit="1"/>
      <protection locked="0"/>
    </xf>
    <xf numFmtId="166" fontId="24" fillId="0" borderId="38" xfId="1" applyNumberFormat="1" applyFont="1" applyBorder="1" applyAlignment="1" applyProtection="1">
      <alignment horizontal="center" vertical="top" shrinkToFit="1"/>
      <protection locked="0"/>
    </xf>
    <xf numFmtId="43" fontId="24" fillId="0" borderId="32" xfId="1" applyFont="1" applyBorder="1" applyAlignment="1" applyProtection="1">
      <alignment horizontal="center" vertical="top" shrinkToFit="1"/>
      <protection locked="0"/>
    </xf>
    <xf numFmtId="43" fontId="24" fillId="0" borderId="19" xfId="1" applyFont="1" applyBorder="1" applyAlignment="1" applyProtection="1">
      <alignment horizontal="center" vertical="top" shrinkToFit="1"/>
      <protection locked="0"/>
    </xf>
    <xf numFmtId="0" fontId="24" fillId="0" borderId="14" xfId="0" applyFont="1" applyBorder="1" applyAlignment="1" applyProtection="1">
      <alignment horizontal="center" shrinkToFit="1"/>
      <protection locked="0"/>
    </xf>
    <xf numFmtId="0" fontId="24" fillId="0" borderId="32" xfId="0" applyFont="1" applyBorder="1" applyAlignment="1" applyProtection="1">
      <alignment horizontal="center" shrinkToFit="1"/>
      <protection locked="0"/>
    </xf>
    <xf numFmtId="0" fontId="24" fillId="0" borderId="40" xfId="0" applyFont="1" applyBorder="1" applyAlignment="1" applyProtection="1">
      <alignment horizontal="center" shrinkToFit="1"/>
      <protection locked="0"/>
    </xf>
    <xf numFmtId="43" fontId="24" fillId="0" borderId="45" xfId="1" applyFont="1" applyBorder="1" applyAlignment="1" applyProtection="1">
      <alignment horizontal="center" vertical="top" shrinkToFit="1"/>
      <protection locked="0"/>
    </xf>
    <xf numFmtId="0" fontId="18" fillId="0" borderId="41" xfId="0" applyFont="1" applyBorder="1" applyAlignment="1" applyProtection="1">
      <alignment horizontal="center" shrinkToFit="1"/>
      <protection locked="0"/>
    </xf>
    <xf numFmtId="0" fontId="18" fillId="0" borderId="43" xfId="0" applyFont="1" applyBorder="1" applyAlignment="1" applyProtection="1">
      <alignment horizontal="center" shrinkToFit="1"/>
      <protection locked="0"/>
    </xf>
    <xf numFmtId="49" fontId="24" fillId="0" borderId="6" xfId="3" applyNumberFormat="1" applyFont="1" applyFill="1" applyBorder="1" applyAlignment="1">
      <alignment horizontal="left" vertical="top" wrapText="1" shrinkToFit="1"/>
      <protection locked="0"/>
    </xf>
    <xf numFmtId="1" fontId="24" fillId="0" borderId="6" xfId="0" applyNumberFormat="1" applyFont="1" applyBorder="1" applyAlignment="1" applyProtection="1">
      <alignment horizontal="center" vertical="top" shrinkToFit="1"/>
      <protection locked="0"/>
    </xf>
    <xf numFmtId="1" fontId="24" fillId="0" borderId="37" xfId="0" applyNumberFormat="1" applyFont="1" applyBorder="1" applyAlignment="1" applyProtection="1">
      <alignment horizontal="center" vertical="top" shrinkToFit="1"/>
      <protection locked="0"/>
    </xf>
    <xf numFmtId="49" fontId="24" fillId="0" borderId="6" xfId="0" applyNumberFormat="1" applyFont="1" applyBorder="1" applyAlignment="1" applyProtection="1">
      <alignment horizontal="center" vertical="top" shrinkToFit="1"/>
      <protection locked="0"/>
    </xf>
    <xf numFmtId="43" fontId="24" fillId="0" borderId="38" xfId="1" applyFont="1" applyBorder="1" applyAlignment="1" applyProtection="1">
      <alignment horizontal="center" vertical="top" shrinkToFit="1"/>
      <protection locked="0"/>
    </xf>
    <xf numFmtId="0" fontId="24" fillId="0" borderId="18" xfId="0" applyFont="1" applyBorder="1" applyAlignment="1" applyProtection="1">
      <alignment horizontal="center" shrinkToFit="1"/>
      <protection locked="0" hidden="1"/>
    </xf>
    <xf numFmtId="0" fontId="24" fillId="0" borderId="27" xfId="0" applyFont="1" applyBorder="1" applyAlignment="1" applyProtection="1">
      <alignment horizontal="center" shrinkToFit="1"/>
      <protection locked="0" hidden="1"/>
    </xf>
    <xf numFmtId="0" fontId="22" fillId="0" borderId="2" xfId="0" applyFont="1" applyBorder="1" applyAlignment="1">
      <alignment horizontal="left"/>
    </xf>
    <xf numFmtId="0" fontId="22" fillId="0" borderId="24" xfId="0" applyFont="1" applyBorder="1" applyAlignment="1">
      <alignment horizontal="left"/>
    </xf>
    <xf numFmtId="0" fontId="23" fillId="4" borderId="25" xfId="0" applyFont="1" applyFill="1" applyBorder="1" applyAlignment="1">
      <alignment horizontal="right"/>
    </xf>
    <xf numFmtId="0" fontId="23" fillId="4" borderId="18" xfId="0" applyFont="1" applyFill="1" applyBorder="1" applyAlignment="1">
      <alignment horizontal="right"/>
    </xf>
    <xf numFmtId="0" fontId="23" fillId="4" borderId="27" xfId="0" applyFont="1" applyFill="1" applyBorder="1" applyAlignment="1">
      <alignment horizontal="right"/>
    </xf>
    <xf numFmtId="0" fontId="18" fillId="0" borderId="37" xfId="0" applyFont="1" applyBorder="1" applyAlignment="1" applyProtection="1">
      <alignment horizontal="center" shrinkToFit="1"/>
      <protection locked="0"/>
    </xf>
    <xf numFmtId="0" fontId="18" fillId="0" borderId="38" xfId="0" applyFont="1" applyBorder="1" applyAlignment="1" applyProtection="1">
      <alignment horizontal="center" shrinkToFit="1"/>
      <protection locked="0"/>
    </xf>
    <xf numFmtId="0" fontId="18" fillId="0" borderId="40" xfId="0" applyFont="1" applyBorder="1" applyAlignment="1" applyProtection="1">
      <alignment horizontal="center" shrinkToFit="1"/>
      <protection locked="0"/>
    </xf>
    <xf numFmtId="0" fontId="18" fillId="0" borderId="32" xfId="0" applyFont="1" applyBorder="1" applyAlignment="1" applyProtection="1">
      <alignment horizontal="center" shrinkToFit="1"/>
      <protection locked="0"/>
    </xf>
    <xf numFmtId="0" fontId="23" fillId="4" borderId="4" xfId="0" applyFont="1" applyFill="1" applyBorder="1" applyAlignment="1">
      <alignment horizontal="left"/>
    </xf>
    <xf numFmtId="0" fontId="23" fillId="4" borderId="0" xfId="0" applyFont="1" applyFill="1" applyAlignment="1">
      <alignment horizontal="left"/>
    </xf>
    <xf numFmtId="0" fontId="23" fillId="4" borderId="20" xfId="0" applyFont="1" applyFill="1" applyBorder="1" applyAlignment="1">
      <alignment horizontal="left"/>
    </xf>
    <xf numFmtId="43" fontId="24" fillId="0" borderId="6" xfId="1" applyFont="1" applyBorder="1" applyAlignment="1">
      <alignment horizontal="left" shrinkToFit="1"/>
    </xf>
    <xf numFmtId="43" fontId="24" fillId="0" borderId="30" xfId="1" applyFont="1" applyBorder="1" applyAlignment="1">
      <alignment horizontal="left" shrinkToFit="1"/>
    </xf>
    <xf numFmtId="0" fontId="23" fillId="0" borderId="21" xfId="0" applyFont="1" applyBorder="1" applyAlignment="1">
      <alignment horizontal="center" wrapText="1"/>
    </xf>
    <xf numFmtId="0" fontId="23" fillId="0" borderId="5" xfId="0" applyFont="1" applyBorder="1" applyAlignment="1">
      <alignment horizontal="center" wrapText="1"/>
    </xf>
    <xf numFmtId="0" fontId="23" fillId="0" borderId="29" xfId="0" applyFont="1" applyBorder="1" applyAlignment="1">
      <alignment horizontal="center" wrapText="1"/>
    </xf>
    <xf numFmtId="0" fontId="23" fillId="4" borderId="24" xfId="0" applyFont="1" applyFill="1" applyBorder="1" applyAlignment="1">
      <alignment horizontal="right"/>
    </xf>
    <xf numFmtId="0" fontId="23" fillId="4" borderId="31" xfId="0" applyFont="1" applyFill="1" applyBorder="1" applyAlignment="1">
      <alignment horizontal="right"/>
    </xf>
    <xf numFmtId="0" fontId="24" fillId="0" borderId="37" xfId="0" applyFont="1" applyBorder="1" applyAlignment="1" applyProtection="1">
      <alignment horizontal="center" shrinkToFit="1"/>
      <protection locked="0"/>
    </xf>
    <xf numFmtId="0" fontId="24" fillId="0" borderId="13" xfId="0" applyFont="1" applyBorder="1" applyAlignment="1" applyProtection="1">
      <alignment horizontal="center" shrinkToFit="1"/>
      <protection locked="0"/>
    </xf>
    <xf numFmtId="43" fontId="21" fillId="0" borderId="44" xfId="1" applyFont="1" applyBorder="1" applyAlignment="1" applyProtection="1">
      <alignment horizontal="center" shrinkToFit="1"/>
      <protection locked="0"/>
    </xf>
    <xf numFmtId="43" fontId="21" fillId="0" borderId="15" xfId="1" applyFont="1" applyBorder="1" applyAlignment="1" applyProtection="1">
      <alignment horizontal="center" shrinkToFit="1"/>
      <protection locked="0"/>
    </xf>
    <xf numFmtId="43" fontId="21" fillId="0" borderId="45" xfId="1" applyFont="1" applyBorder="1" applyAlignment="1" applyProtection="1">
      <alignment horizontal="center" shrinkToFit="1"/>
      <protection locked="0"/>
    </xf>
    <xf numFmtId="0" fontId="22" fillId="0" borderId="39" xfId="0" applyFont="1" applyBorder="1" applyAlignment="1">
      <alignment horizontal="left"/>
    </xf>
    <xf numFmtId="43" fontId="21" fillId="0" borderId="37" xfId="1" applyFont="1" applyBorder="1" applyAlignment="1" applyProtection="1">
      <alignment horizontal="center" shrinkToFit="1"/>
      <protection locked="0"/>
    </xf>
    <xf numFmtId="43" fontId="21" fillId="0" borderId="13" xfId="1" applyFont="1" applyBorder="1" applyAlignment="1" applyProtection="1">
      <alignment horizontal="center" shrinkToFit="1"/>
      <protection locked="0"/>
    </xf>
    <xf numFmtId="43" fontId="21" fillId="0" borderId="38" xfId="1" applyFont="1" applyBorder="1" applyAlignment="1" applyProtection="1">
      <alignment horizontal="center" shrinkToFit="1"/>
      <protection locked="0"/>
    </xf>
    <xf numFmtId="0" fontId="23" fillId="4" borderId="21" xfId="0" applyFont="1" applyFill="1" applyBorder="1" applyAlignment="1">
      <alignment horizontal="center" wrapText="1"/>
    </xf>
    <xf numFmtId="0" fontId="23" fillId="4" borderId="5" xfId="0" applyFont="1" applyFill="1" applyBorder="1" applyAlignment="1">
      <alignment horizontal="center" wrapText="1"/>
    </xf>
    <xf numFmtId="0" fontId="23" fillId="4" borderId="1" xfId="0" applyFont="1" applyFill="1" applyBorder="1" applyAlignment="1">
      <alignment horizontal="center" wrapText="1"/>
    </xf>
    <xf numFmtId="0" fontId="23" fillId="4" borderId="2" xfId="0" applyFont="1" applyFill="1" applyBorder="1" applyAlignment="1">
      <alignment horizontal="center" wrapText="1"/>
    </xf>
    <xf numFmtId="43" fontId="24" fillId="0" borderId="50" xfId="1" applyFont="1" applyBorder="1" applyAlignment="1">
      <alignment horizontal="left" shrinkToFit="1"/>
    </xf>
    <xf numFmtId="43" fontId="24" fillId="0" borderId="51" xfId="1" applyFont="1" applyBorder="1" applyAlignment="1">
      <alignment horizontal="left" shrinkToFit="1"/>
    </xf>
    <xf numFmtId="43" fontId="24" fillId="0" borderId="6" xfId="1" applyFont="1" applyBorder="1" applyAlignment="1" applyProtection="1">
      <alignment horizontal="left" shrinkToFit="1"/>
      <protection locked="0"/>
    </xf>
    <xf numFmtId="43" fontId="24" fillId="0" borderId="30" xfId="1" applyFont="1" applyBorder="1" applyAlignment="1" applyProtection="1">
      <alignment horizontal="left" shrinkToFit="1"/>
      <protection locked="0"/>
    </xf>
    <xf numFmtId="43" fontId="24" fillId="0" borderId="6" xfId="1" applyFont="1" applyBorder="1" applyAlignment="1" applyProtection="1">
      <alignment horizontal="left" shrinkToFit="1"/>
      <protection locked="0" hidden="1"/>
    </xf>
    <xf numFmtId="43" fontId="24" fillId="0" borderId="30" xfId="1" applyFont="1" applyBorder="1" applyAlignment="1" applyProtection="1">
      <alignment horizontal="left" shrinkToFit="1"/>
      <protection locked="0" hidden="1"/>
    </xf>
    <xf numFmtId="0" fontId="23" fillId="4" borderId="35" xfId="0" applyFont="1" applyFill="1" applyBorder="1" applyAlignment="1">
      <alignment horizontal="center"/>
    </xf>
    <xf numFmtId="0" fontId="23" fillId="4" borderId="36" xfId="0" applyFont="1" applyFill="1" applyBorder="1" applyAlignment="1">
      <alignment horizontal="center"/>
    </xf>
    <xf numFmtId="0" fontId="23" fillId="4" borderId="29" xfId="0" applyFont="1" applyFill="1" applyBorder="1" applyAlignment="1">
      <alignment horizontal="center" wrapText="1"/>
    </xf>
    <xf numFmtId="0" fontId="23" fillId="4" borderId="24" xfId="0" applyFont="1" applyFill="1" applyBorder="1" applyAlignment="1">
      <alignment horizontal="center" wrapText="1"/>
    </xf>
    <xf numFmtId="43" fontId="21" fillId="0" borderId="1" xfId="1" applyFont="1" applyBorder="1" applyAlignment="1">
      <alignment horizontal="center" shrinkToFit="1"/>
    </xf>
    <xf numFmtId="43" fontId="21" fillId="0" borderId="2" xfId="1" applyFont="1" applyBorder="1" applyAlignment="1">
      <alignment horizontal="center" shrinkToFit="1"/>
    </xf>
    <xf numFmtId="43" fontId="21" fillId="0" borderId="24" xfId="1" applyFont="1" applyBorder="1" applyAlignment="1">
      <alignment horizontal="center" shrinkToFit="1"/>
    </xf>
    <xf numFmtId="0" fontId="26" fillId="0" borderId="39" xfId="0" applyFont="1" applyBorder="1" applyAlignment="1" applyProtection="1">
      <alignment horizontal="left" shrinkToFit="1"/>
      <protection locked="0"/>
    </xf>
    <xf numFmtId="0" fontId="26" fillId="0" borderId="2" xfId="0" applyFont="1" applyBorder="1" applyAlignment="1" applyProtection="1">
      <alignment horizontal="left" shrinkToFit="1"/>
      <protection locked="0"/>
    </xf>
    <xf numFmtId="0" fontId="23" fillId="4" borderId="35" xfId="0" applyFont="1" applyFill="1" applyBorder="1" applyAlignment="1">
      <alignment horizontal="center" wrapText="1"/>
    </xf>
    <xf numFmtId="0" fontId="23" fillId="4" borderId="31" xfId="0" applyFont="1" applyFill="1" applyBorder="1" applyAlignment="1">
      <alignment horizontal="center" wrapText="1"/>
    </xf>
    <xf numFmtId="0" fontId="23" fillId="4" borderId="25" xfId="0" applyFont="1" applyFill="1" applyBorder="1" applyAlignment="1">
      <alignment horizontal="center"/>
    </xf>
    <xf numFmtId="0" fontId="23" fillId="4" borderId="18" xfId="0" applyFont="1" applyFill="1" applyBorder="1" applyAlignment="1">
      <alignment horizontal="center"/>
    </xf>
    <xf numFmtId="0" fontId="23" fillId="4" borderId="12" xfId="0" applyFont="1" applyFill="1" applyBorder="1" applyAlignment="1">
      <alignment horizontal="center"/>
    </xf>
    <xf numFmtId="0" fontId="24" fillId="0" borderId="38" xfId="0" applyFont="1" applyBorder="1" applyAlignment="1" applyProtection="1">
      <alignment horizontal="center" shrinkToFit="1"/>
      <protection locked="0"/>
    </xf>
    <xf numFmtId="164" fontId="24" fillId="0" borderId="11" xfId="3" applyNumberFormat="1" applyFont="1" applyFill="1" applyBorder="1" applyAlignment="1">
      <alignment horizontal="center" vertical="top" shrinkToFit="1"/>
      <protection locked="0"/>
    </xf>
    <xf numFmtId="164" fontId="24" fillId="0" borderId="19" xfId="3" applyNumberFormat="1" applyFont="1" applyFill="1" applyBorder="1" applyAlignment="1">
      <alignment horizontal="center" vertical="top" shrinkToFit="1"/>
      <protection locked="0"/>
    </xf>
    <xf numFmtId="0" fontId="23" fillId="4" borderId="26" xfId="0" applyFont="1" applyFill="1" applyBorder="1" applyAlignment="1">
      <alignment horizontal="right"/>
    </xf>
    <xf numFmtId="165" fontId="24" fillId="0" borderId="2" xfId="0" applyNumberFormat="1" applyFont="1" applyBorder="1" applyAlignment="1" applyProtection="1">
      <alignment horizontal="left" shrinkToFit="1"/>
      <protection locked="0"/>
    </xf>
    <xf numFmtId="165" fontId="24" fillId="0" borderId="24" xfId="0" applyNumberFormat="1" applyFont="1" applyBorder="1" applyAlignment="1" applyProtection="1">
      <alignment horizontal="left" shrinkToFit="1"/>
      <protection locked="0"/>
    </xf>
    <xf numFmtId="0" fontId="18" fillId="0" borderId="18" xfId="0" applyFont="1" applyBorder="1" applyAlignment="1" applyProtection="1">
      <alignment horizontal="center" wrapText="1"/>
      <protection locked="0"/>
    </xf>
    <xf numFmtId="0" fontId="18" fillId="0" borderId="12" xfId="0" applyFont="1" applyBorder="1" applyAlignment="1" applyProtection="1">
      <alignment horizontal="center" wrapText="1"/>
      <protection locked="0"/>
    </xf>
    <xf numFmtId="0" fontId="18" fillId="0" borderId="18" xfId="0" applyFont="1" applyBorder="1" applyAlignment="1" applyProtection="1">
      <alignment horizontal="center"/>
      <protection locked="0"/>
    </xf>
    <xf numFmtId="0" fontId="18" fillId="0" borderId="27" xfId="0" applyFont="1" applyBorder="1" applyAlignment="1" applyProtection="1">
      <alignment horizontal="center"/>
      <protection locked="0"/>
    </xf>
    <xf numFmtId="0" fontId="23" fillId="4" borderId="23" xfId="9" applyFont="1" applyFill="1" applyBorder="1" applyAlignment="1">
      <alignment horizontal="center" vertical="top" wrapText="1"/>
    </xf>
    <xf numFmtId="0" fontId="23" fillId="4" borderId="18" xfId="9" applyFont="1" applyFill="1" applyBorder="1" applyAlignment="1">
      <alignment horizontal="center" vertical="top" wrapText="1"/>
    </xf>
    <xf numFmtId="0" fontId="23" fillId="0" borderId="18" xfId="9" applyFont="1" applyBorder="1" applyAlignment="1" applyProtection="1">
      <alignment horizontal="left" vertical="top" wrapText="1"/>
      <protection locked="0"/>
    </xf>
    <xf numFmtId="0" fontId="23" fillId="0" borderId="12" xfId="9" applyFont="1" applyBorder="1" applyAlignment="1" applyProtection="1">
      <alignment horizontal="left" vertical="top" wrapText="1"/>
      <protection locked="0"/>
    </xf>
    <xf numFmtId="0" fontId="23" fillId="17" borderId="22" xfId="0" applyFont="1" applyFill="1" applyBorder="1" applyAlignment="1" applyProtection="1">
      <alignment horizontal="center" vertical="center"/>
      <protection hidden="1"/>
    </xf>
    <xf numFmtId="0" fontId="23" fillId="17" borderId="5" xfId="0" applyFont="1" applyFill="1" applyBorder="1" applyAlignment="1" applyProtection="1">
      <alignment horizontal="center" vertical="center"/>
      <protection hidden="1"/>
    </xf>
    <xf numFmtId="0" fontId="23" fillId="17" borderId="29" xfId="0" applyFont="1" applyFill="1" applyBorder="1" applyAlignment="1" applyProtection="1">
      <alignment horizontal="center" vertical="center"/>
      <protection hidden="1"/>
    </xf>
    <xf numFmtId="0" fontId="23" fillId="17" borderId="39" xfId="0" applyFont="1" applyFill="1" applyBorder="1" applyAlignment="1" applyProtection="1">
      <alignment horizontal="center" vertical="center"/>
      <protection hidden="1"/>
    </xf>
    <xf numFmtId="0" fontId="23" fillId="17" borderId="2" xfId="0" applyFont="1" applyFill="1" applyBorder="1" applyAlignment="1" applyProtection="1">
      <alignment horizontal="center" vertical="center"/>
      <protection hidden="1"/>
    </xf>
    <xf numFmtId="0" fontId="23" fillId="17" borderId="24" xfId="0" applyFont="1" applyFill="1" applyBorder="1" applyAlignment="1" applyProtection="1">
      <alignment horizontal="center" vertical="center"/>
      <protection hidden="1"/>
    </xf>
    <xf numFmtId="0" fontId="23" fillId="17" borderId="21" xfId="0" applyFont="1" applyFill="1" applyBorder="1" applyAlignment="1" applyProtection="1">
      <alignment horizontal="center"/>
      <protection hidden="1"/>
    </xf>
    <xf numFmtId="0" fontId="23" fillId="17" borderId="5" xfId="0" applyFont="1" applyFill="1" applyBorder="1" applyAlignment="1" applyProtection="1">
      <alignment horizontal="center"/>
      <protection hidden="1"/>
    </xf>
    <xf numFmtId="0" fontId="23" fillId="17" borderId="29" xfId="0" applyFont="1" applyFill="1" applyBorder="1" applyAlignment="1" applyProtection="1">
      <alignment horizontal="center"/>
      <protection hidden="1"/>
    </xf>
    <xf numFmtId="165" fontId="18" fillId="0" borderId="1" xfId="0" applyNumberFormat="1" applyFont="1" applyBorder="1" applyAlignment="1" applyProtection="1">
      <alignment horizontal="center" shrinkToFit="1"/>
      <protection hidden="1"/>
    </xf>
    <xf numFmtId="0" fontId="18" fillId="0" borderId="12" xfId="0" applyFont="1" applyBorder="1" applyAlignment="1" applyProtection="1">
      <alignment horizontal="center"/>
      <protection locked="0"/>
    </xf>
    <xf numFmtId="44" fontId="18" fillId="0" borderId="1" xfId="1" applyNumberFormat="1" applyFont="1" applyBorder="1" applyAlignment="1" applyProtection="1">
      <alignment horizontal="center" shrinkToFit="1"/>
      <protection hidden="1"/>
    </xf>
    <xf numFmtId="44" fontId="21" fillId="0" borderId="2" xfId="1" applyNumberFormat="1" applyFont="1" applyBorder="1" applyAlignment="1" applyProtection="1">
      <alignment horizontal="center" shrinkToFit="1"/>
      <protection hidden="1"/>
    </xf>
    <xf numFmtId="44" fontId="21" fillId="0" borderId="16" xfId="1" applyNumberFormat="1" applyFont="1" applyBorder="1" applyAlignment="1" applyProtection="1">
      <alignment horizontal="center" shrinkToFit="1"/>
      <protection hidden="1"/>
    </xf>
    <xf numFmtId="0" fontId="23" fillId="17" borderId="17" xfId="0" applyFont="1" applyFill="1" applyBorder="1" applyAlignment="1" applyProtection="1">
      <alignment horizontal="center"/>
      <protection hidden="1"/>
    </xf>
    <xf numFmtId="0" fontId="23" fillId="4" borderId="25" xfId="0" applyFont="1" applyFill="1" applyBorder="1" applyAlignment="1">
      <alignment horizontal="center" vertical="top"/>
    </xf>
    <xf numFmtId="0" fontId="23" fillId="4" borderId="18" xfId="0" applyFont="1" applyFill="1" applyBorder="1" applyAlignment="1">
      <alignment horizontal="center" vertical="top"/>
    </xf>
    <xf numFmtId="0" fontId="23" fillId="4" borderId="23" xfId="0" applyFont="1" applyFill="1" applyBorder="1" applyAlignment="1">
      <alignment horizontal="left" vertical="top"/>
    </xf>
    <xf numFmtId="0" fontId="23" fillId="4" borderId="18" xfId="0" applyFont="1" applyFill="1" applyBorder="1" applyAlignment="1">
      <alignment horizontal="left" vertical="top"/>
    </xf>
    <xf numFmtId="0" fontId="23" fillId="17" borderId="17" xfId="0" applyFont="1" applyFill="1" applyBorder="1" applyAlignment="1" applyProtection="1">
      <alignment horizontal="center" vertical="top"/>
      <protection hidden="1"/>
    </xf>
    <xf numFmtId="165" fontId="21" fillId="0" borderId="16" xfId="0" applyNumberFormat="1" applyFont="1" applyBorder="1" applyAlignment="1" applyProtection="1">
      <alignment horizontal="center" shrinkToFit="1"/>
      <protection hidden="1"/>
    </xf>
    <xf numFmtId="0" fontId="23" fillId="17" borderId="22" xfId="0" applyFont="1" applyFill="1" applyBorder="1" applyAlignment="1" applyProtection="1">
      <alignment horizontal="center" vertical="center" wrapText="1"/>
      <protection hidden="1"/>
    </xf>
    <xf numFmtId="44" fontId="18" fillId="0" borderId="39" xfId="2" applyFont="1" applyFill="1" applyBorder="1" applyAlignment="1" applyProtection="1">
      <alignment horizontal="center" vertical="center" wrapText="1"/>
      <protection hidden="1"/>
    </xf>
    <xf numFmtId="44" fontId="18" fillId="0" borderId="2" xfId="2" applyFont="1" applyFill="1" applyBorder="1" applyAlignment="1" applyProtection="1">
      <alignment horizontal="center" vertical="center" wrapText="1"/>
      <protection hidden="1"/>
    </xf>
    <xf numFmtId="44" fontId="18" fillId="0" borderId="24" xfId="2" applyFont="1" applyFill="1" applyBorder="1" applyAlignment="1" applyProtection="1">
      <alignment horizontal="center" vertical="center" wrapText="1"/>
      <protection hidden="1"/>
    </xf>
    <xf numFmtId="0" fontId="23" fillId="17" borderId="29" xfId="0" applyFont="1" applyFill="1" applyBorder="1" applyAlignment="1" applyProtection="1">
      <alignment horizontal="center" vertical="center" wrapText="1"/>
      <protection hidden="1"/>
    </xf>
    <xf numFmtId="7" fontId="18" fillId="0" borderId="1" xfId="1" applyNumberFormat="1" applyFont="1" applyBorder="1" applyAlignment="1" applyProtection="1">
      <alignment horizontal="center" shrinkToFit="1"/>
      <protection hidden="1"/>
    </xf>
    <xf numFmtId="7" fontId="18" fillId="0" borderId="2" xfId="1" applyNumberFormat="1" applyFont="1" applyBorder="1" applyAlignment="1" applyProtection="1">
      <alignment horizontal="center" shrinkToFit="1"/>
      <protection hidden="1"/>
    </xf>
    <xf numFmtId="7" fontId="18" fillId="0" borderId="24" xfId="1" applyNumberFormat="1" applyFont="1" applyBorder="1" applyAlignment="1" applyProtection="1">
      <alignment horizontal="center" shrinkToFit="1"/>
      <protection hidden="1"/>
    </xf>
    <xf numFmtId="1" fontId="24" fillId="0" borderId="19" xfId="0" applyNumberFormat="1" applyFont="1" applyBorder="1" applyAlignment="1" applyProtection="1">
      <alignment horizontal="center" vertical="top" shrinkToFit="1"/>
      <protection locked="0"/>
    </xf>
    <xf numFmtId="1" fontId="24" fillId="0" borderId="40" xfId="0" applyNumberFormat="1" applyFont="1" applyBorder="1" applyAlignment="1" applyProtection="1">
      <alignment horizontal="center" vertical="top" shrinkToFit="1"/>
      <protection locked="0"/>
    </xf>
    <xf numFmtId="0" fontId="18" fillId="0" borderId="56" xfId="0" quotePrefix="1" applyFont="1" applyBorder="1" applyAlignment="1" applyProtection="1">
      <alignment horizontal="center" shrinkToFit="1"/>
      <protection locked="0"/>
    </xf>
    <xf numFmtId="0" fontId="21" fillId="0" borderId="57" xfId="0" applyFont="1" applyBorder="1" applyAlignment="1" applyProtection="1">
      <alignment horizontal="center" shrinkToFit="1"/>
      <protection locked="0"/>
    </xf>
    <xf numFmtId="49" fontId="21" fillId="0" borderId="57" xfId="0" applyNumberFormat="1" applyFont="1" applyBorder="1" applyAlignment="1" applyProtection="1">
      <alignment horizontal="center" shrinkToFit="1"/>
      <protection locked="0"/>
    </xf>
    <xf numFmtId="0" fontId="18" fillId="0" borderId="10" xfId="0" quotePrefix="1" applyFont="1" applyBorder="1" applyAlignment="1" applyProtection="1">
      <alignment horizontal="center" shrinkToFit="1"/>
      <protection locked="0"/>
    </xf>
    <xf numFmtId="0" fontId="21" fillId="0" borderId="6" xfId="0" applyFont="1" applyBorder="1" applyAlignment="1" applyProtection="1">
      <alignment horizontal="center" shrinkToFit="1"/>
      <protection locked="0"/>
    </xf>
    <xf numFmtId="49" fontId="21" fillId="0" borderId="6" xfId="0" applyNumberFormat="1" applyFont="1" applyBorder="1" applyAlignment="1" applyProtection="1">
      <alignment horizontal="center" shrinkToFit="1"/>
      <protection locked="0"/>
    </xf>
    <xf numFmtId="43" fontId="24" fillId="0" borderId="30" xfId="1" applyFont="1" applyBorder="1" applyAlignment="1" applyProtection="1">
      <alignment horizontal="center" vertical="top" shrinkToFit="1"/>
      <protection locked="0"/>
    </xf>
    <xf numFmtId="43" fontId="21" fillId="0" borderId="1" xfId="1" applyFont="1" applyBorder="1" applyAlignment="1" applyProtection="1">
      <alignment horizontal="center" shrinkToFit="1"/>
      <protection locked="0"/>
    </xf>
    <xf numFmtId="43" fontId="21" fillId="0" borderId="2" xfId="1" applyFont="1" applyBorder="1" applyAlignment="1" applyProtection="1">
      <alignment horizontal="center" shrinkToFit="1"/>
      <protection locked="0"/>
    </xf>
    <xf numFmtId="43" fontId="21" fillId="0" borderId="16" xfId="1" applyFont="1" applyBorder="1" applyAlignment="1" applyProtection="1">
      <alignment horizontal="center" shrinkToFit="1"/>
      <protection locked="0"/>
    </xf>
    <xf numFmtId="0" fontId="23" fillId="4" borderId="23" xfId="0" applyFont="1" applyFill="1" applyBorder="1" applyAlignment="1">
      <alignment horizontal="center"/>
    </xf>
    <xf numFmtId="44" fontId="22" fillId="0" borderId="4" xfId="1" applyNumberFormat="1" applyFont="1" applyBorder="1" applyAlignment="1">
      <alignment horizontal="center" vertical="center"/>
    </xf>
    <xf numFmtId="44" fontId="22" fillId="0" borderId="0" xfId="1" applyNumberFormat="1" applyFont="1" applyAlignment="1">
      <alignment horizontal="center" vertical="center"/>
    </xf>
    <xf numFmtId="44" fontId="22" fillId="0" borderId="3" xfId="1" applyNumberFormat="1" applyFont="1" applyBorder="1" applyAlignment="1">
      <alignment horizontal="center" vertical="center"/>
    </xf>
    <xf numFmtId="44" fontId="22" fillId="0" borderId="1" xfId="1" applyNumberFormat="1" applyFont="1" applyBorder="1" applyAlignment="1">
      <alignment horizontal="center" vertical="center"/>
    </xf>
    <xf numFmtId="44" fontId="22" fillId="0" borderId="2" xfId="1" applyNumberFormat="1" applyFont="1" applyBorder="1" applyAlignment="1">
      <alignment horizontal="center" vertical="center"/>
    </xf>
    <xf numFmtId="44" fontId="22" fillId="0" borderId="24" xfId="1" applyNumberFormat="1" applyFont="1" applyBorder="1" applyAlignment="1">
      <alignment horizontal="center" vertical="center"/>
    </xf>
    <xf numFmtId="43" fontId="24" fillId="0" borderId="26" xfId="1" applyFont="1" applyBorder="1" applyAlignment="1">
      <alignment horizontal="center" shrinkToFit="1"/>
    </xf>
    <xf numFmtId="166" fontId="24" fillId="0" borderId="40" xfId="1" applyNumberFormat="1" applyFont="1" applyBorder="1" applyAlignment="1" applyProtection="1">
      <alignment horizontal="center" vertical="top" shrinkToFit="1"/>
      <protection locked="0"/>
    </xf>
    <xf numFmtId="166" fontId="24" fillId="0" borderId="32" xfId="1" applyNumberFormat="1" applyFont="1" applyBorder="1" applyAlignment="1" applyProtection="1">
      <alignment horizontal="center" vertical="top" shrinkToFit="1"/>
      <protection locked="0"/>
    </xf>
    <xf numFmtId="0" fontId="23" fillId="8" borderId="1" xfId="0" applyFont="1" applyFill="1" applyBorder="1" applyAlignment="1">
      <alignment horizontal="center" wrapText="1"/>
    </xf>
    <xf numFmtId="0" fontId="23" fillId="8" borderId="2" xfId="0" applyFont="1" applyFill="1" applyBorder="1" applyAlignment="1">
      <alignment horizontal="center" wrapText="1"/>
    </xf>
    <xf numFmtId="49" fontId="18" fillId="0" borderId="33" xfId="0" quotePrefix="1" applyNumberFormat="1" applyFont="1" applyBorder="1" applyAlignment="1" applyProtection="1">
      <alignment horizontal="center" shrinkToFit="1"/>
      <protection locked="0"/>
    </xf>
    <xf numFmtId="49" fontId="21" fillId="0" borderId="33" xfId="0" applyNumberFormat="1" applyFont="1" applyBorder="1" applyAlignment="1" applyProtection="1">
      <alignment horizontal="center" shrinkToFit="1"/>
      <protection locked="0"/>
    </xf>
    <xf numFmtId="49" fontId="18" fillId="0" borderId="7" xfId="0" quotePrefix="1" applyNumberFormat="1" applyFont="1" applyBorder="1" applyAlignment="1" applyProtection="1">
      <alignment horizontal="center" shrinkToFit="1"/>
      <protection locked="0"/>
    </xf>
    <xf numFmtId="49" fontId="21" fillId="0" borderId="7" xfId="0" applyNumberFormat="1" applyFont="1" applyBorder="1" applyAlignment="1" applyProtection="1">
      <alignment horizontal="center" shrinkToFit="1"/>
      <protection locked="0"/>
    </xf>
    <xf numFmtId="49" fontId="18" fillId="0" borderId="6" xfId="0" quotePrefix="1" applyNumberFormat="1" applyFont="1" applyBorder="1" applyAlignment="1" applyProtection="1">
      <alignment horizontal="center" shrinkToFit="1"/>
      <protection locked="0"/>
    </xf>
    <xf numFmtId="43" fontId="24" fillId="0" borderId="33" xfId="1" applyFont="1" applyBorder="1" applyAlignment="1">
      <alignment horizontal="left" shrinkToFit="1"/>
    </xf>
    <xf numFmtId="43" fontId="24" fillId="0" borderId="34" xfId="1" applyFont="1" applyBorder="1" applyAlignment="1">
      <alignment horizontal="left" shrinkToFit="1"/>
    </xf>
    <xf numFmtId="170" fontId="24" fillId="0" borderId="19" xfId="1" applyNumberFormat="1" applyFont="1" applyBorder="1" applyAlignment="1" applyProtection="1">
      <alignment horizontal="center" vertical="top" shrinkToFit="1"/>
      <protection locked="0"/>
    </xf>
    <xf numFmtId="49" fontId="24" fillId="0" borderId="19" xfId="0" applyNumberFormat="1" applyFont="1" applyBorder="1" applyAlignment="1" applyProtection="1">
      <alignment horizontal="center" vertical="top" shrinkToFit="1"/>
      <protection locked="0"/>
    </xf>
    <xf numFmtId="49" fontId="22" fillId="4" borderId="25" xfId="0" applyNumberFormat="1" applyFont="1" applyFill="1" applyBorder="1" applyAlignment="1">
      <alignment horizontal="right" wrapText="1" indent="1"/>
    </xf>
    <xf numFmtId="49" fontId="22" fillId="4" borderId="18" xfId="0" applyNumberFormat="1" applyFont="1" applyFill="1" applyBorder="1" applyAlignment="1">
      <alignment horizontal="right" wrapText="1" indent="1"/>
    </xf>
    <xf numFmtId="49" fontId="22" fillId="4" borderId="27" xfId="0" applyNumberFormat="1" applyFont="1" applyFill="1" applyBorder="1" applyAlignment="1">
      <alignment horizontal="right" wrapText="1" indent="1"/>
    </xf>
    <xf numFmtId="0" fontId="31" fillId="0" borderId="22" xfId="0" applyFont="1" applyBorder="1" applyAlignment="1">
      <alignment horizontal="left" vertical="top" wrapText="1"/>
    </xf>
    <xf numFmtId="0" fontId="31" fillId="0" borderId="5" xfId="0" applyFont="1" applyBorder="1" applyAlignment="1">
      <alignment horizontal="left" vertical="top" wrapText="1"/>
    </xf>
    <xf numFmtId="0" fontId="31" fillId="0" borderId="29" xfId="0" applyFont="1" applyBorder="1" applyAlignment="1">
      <alignment horizontal="left" vertical="top" wrapText="1"/>
    </xf>
    <xf numFmtId="0" fontId="23" fillId="4" borderId="55" xfId="0" applyFont="1" applyFill="1" applyBorder="1" applyAlignment="1">
      <alignment horizontal="center" wrapText="1"/>
    </xf>
    <xf numFmtId="0" fontId="24" fillId="0" borderId="15" xfId="0" applyFont="1" applyBorder="1" applyAlignment="1" applyProtection="1">
      <alignment horizontal="center" shrinkToFit="1"/>
      <protection locked="0"/>
    </xf>
    <xf numFmtId="0" fontId="24" fillId="0" borderId="45" xfId="0" applyFont="1" applyBorder="1" applyAlignment="1" applyProtection="1">
      <alignment horizontal="center" shrinkToFit="1"/>
      <protection locked="0"/>
    </xf>
    <xf numFmtId="0" fontId="21" fillId="0" borderId="4" xfId="0" applyFont="1" applyBorder="1" applyAlignment="1" applyProtection="1">
      <alignment horizontal="left" shrinkToFit="1"/>
      <protection locked="0"/>
    </xf>
    <xf numFmtId="0" fontId="21" fillId="0" borderId="0" xfId="0" applyFont="1" applyAlignment="1" applyProtection="1">
      <alignment horizontal="left" shrinkToFit="1"/>
      <protection locked="0"/>
    </xf>
    <xf numFmtId="0" fontId="21" fillId="0" borderId="20" xfId="0" applyFont="1" applyBorder="1" applyAlignment="1" applyProtection="1">
      <alignment horizontal="left" shrinkToFit="1"/>
      <protection locked="0"/>
    </xf>
    <xf numFmtId="44" fontId="19" fillId="0" borderId="2" xfId="2" applyFont="1" applyBorder="1" applyAlignment="1">
      <alignment horizontal="center"/>
    </xf>
    <xf numFmtId="44" fontId="19" fillId="0" borderId="24" xfId="2" applyFont="1" applyBorder="1" applyAlignment="1">
      <alignment horizontal="center"/>
    </xf>
    <xf numFmtId="0" fontId="18" fillId="0" borderId="44" xfId="0" applyFont="1" applyBorder="1" applyAlignment="1" applyProtection="1">
      <alignment horizontal="center" shrinkToFit="1"/>
      <protection locked="0"/>
    </xf>
    <xf numFmtId="0" fontId="18" fillId="0" borderId="45" xfId="0" applyFont="1" applyBorder="1" applyAlignment="1" applyProtection="1">
      <alignment horizontal="center" shrinkToFit="1"/>
      <protection locked="0"/>
    </xf>
    <xf numFmtId="49" fontId="18" fillId="0" borderId="19" xfId="0" quotePrefix="1" applyNumberFormat="1" applyFont="1" applyBorder="1" applyAlignment="1" applyProtection="1">
      <alignment horizontal="center" shrinkToFit="1"/>
      <protection locked="0"/>
    </xf>
    <xf numFmtId="49" fontId="21" fillId="0" borderId="19" xfId="0" applyNumberFormat="1" applyFont="1" applyBorder="1" applyAlignment="1" applyProtection="1">
      <alignment horizontal="center" shrinkToFit="1"/>
      <protection locked="0"/>
    </xf>
    <xf numFmtId="0" fontId="23" fillId="16" borderId="23" xfId="0" applyFont="1" applyFill="1" applyBorder="1" applyAlignment="1">
      <alignment horizontal="center" wrapText="1"/>
    </xf>
    <xf numFmtId="0" fontId="23" fillId="16" borderId="18" xfId="0" applyFont="1" applyFill="1" applyBorder="1" applyAlignment="1">
      <alignment horizontal="center" wrapText="1"/>
    </xf>
    <xf numFmtId="0" fontId="23" fillId="4" borderId="27" xfId="0" applyFont="1" applyFill="1" applyBorder="1" applyAlignment="1">
      <alignment horizontal="center"/>
    </xf>
    <xf numFmtId="0" fontId="23" fillId="4" borderId="5" xfId="0" applyFont="1" applyFill="1" applyBorder="1" applyAlignment="1">
      <alignment horizontal="center" textRotation="90" wrapText="1"/>
    </xf>
    <xf numFmtId="0" fontId="23" fillId="4" borderId="2" xfId="0" applyFont="1" applyFill="1" applyBorder="1" applyAlignment="1">
      <alignment horizontal="center" textRotation="90" wrapText="1"/>
    </xf>
    <xf numFmtId="0" fontId="23" fillId="4" borderId="46" xfId="0" applyFont="1" applyFill="1" applyBorder="1" applyAlignment="1">
      <alignment horizontal="center" wrapText="1"/>
    </xf>
    <xf numFmtId="0" fontId="23" fillId="4" borderId="47" xfId="0" applyFont="1" applyFill="1" applyBorder="1" applyAlignment="1">
      <alignment horizontal="center" wrapText="1"/>
    </xf>
    <xf numFmtId="43" fontId="21" fillId="0" borderId="25" xfId="1" applyFont="1" applyBorder="1" applyAlignment="1">
      <alignment horizontal="center"/>
    </xf>
    <xf numFmtId="43" fontId="21" fillId="0" borderId="18" xfId="1" applyFont="1" applyBorder="1" applyAlignment="1">
      <alignment horizontal="center"/>
    </xf>
    <xf numFmtId="43" fontId="21" fillId="0" borderId="27" xfId="1" applyFont="1" applyBorder="1" applyAlignment="1">
      <alignment horizontal="center"/>
    </xf>
    <xf numFmtId="43" fontId="21" fillId="0" borderId="24" xfId="1" applyFont="1" applyBorder="1" applyAlignment="1" applyProtection="1">
      <alignment horizontal="center" shrinkToFit="1"/>
      <protection locked="0"/>
    </xf>
    <xf numFmtId="43" fontId="21" fillId="0" borderId="40" xfId="1" applyFont="1" applyBorder="1" applyAlignment="1" applyProtection="1">
      <alignment horizontal="center" shrinkToFit="1"/>
      <protection locked="0"/>
    </xf>
    <xf numFmtId="43" fontId="21" fillId="0" borderId="14" xfId="1" applyFont="1" applyBorder="1" applyAlignment="1" applyProtection="1">
      <alignment horizontal="center" shrinkToFit="1"/>
      <protection locked="0"/>
    </xf>
    <xf numFmtId="43" fontId="21" fillId="0" borderId="32" xfId="1" applyFont="1" applyBorder="1" applyAlignment="1" applyProtection="1">
      <alignment horizontal="center" shrinkToFit="1"/>
      <protection locked="0"/>
    </xf>
    <xf numFmtId="43" fontId="21" fillId="0" borderId="41" xfId="1" applyFont="1" applyBorder="1" applyAlignment="1" applyProtection="1">
      <alignment horizontal="center" shrinkToFit="1"/>
      <protection locked="0"/>
    </xf>
    <xf numFmtId="43" fontId="21" fillId="0" borderId="42" xfId="1" applyFont="1" applyBorder="1" applyAlignment="1" applyProtection="1">
      <alignment horizontal="center" shrinkToFit="1"/>
      <protection locked="0"/>
    </xf>
    <xf numFmtId="43" fontId="21" fillId="0" borderId="43" xfId="1" applyFont="1" applyBorder="1" applyAlignment="1" applyProtection="1">
      <alignment horizontal="center" shrinkToFit="1"/>
      <protection locked="0"/>
    </xf>
    <xf numFmtId="0" fontId="37" fillId="0" borderId="18" xfId="0" applyFont="1" applyBorder="1" applyAlignment="1">
      <alignment horizontal="center"/>
    </xf>
    <xf numFmtId="0" fontId="37" fillId="0" borderId="27" xfId="0" applyFont="1" applyBorder="1" applyAlignment="1">
      <alignment horizontal="center"/>
    </xf>
    <xf numFmtId="0" fontId="24" fillId="0" borderId="44" xfId="0" applyFont="1" applyBorder="1" applyAlignment="1" applyProtection="1">
      <alignment horizontal="center" shrinkToFit="1"/>
      <protection locked="0"/>
    </xf>
    <xf numFmtId="165" fontId="24" fillId="0" borderId="6" xfId="0" applyNumberFormat="1" applyFont="1" applyBorder="1" applyAlignment="1" applyProtection="1">
      <alignment horizontal="center" shrinkToFit="1"/>
      <protection locked="0"/>
    </xf>
    <xf numFmtId="165" fontId="24" fillId="0" borderId="7" xfId="0" applyNumberFormat="1" applyFont="1" applyBorder="1" applyAlignment="1" applyProtection="1">
      <alignment horizontal="center" shrinkToFit="1"/>
      <protection locked="0"/>
    </xf>
    <xf numFmtId="0" fontId="21" fillId="0" borderId="7" xfId="0" applyFont="1" applyBorder="1" applyAlignment="1" applyProtection="1">
      <alignment horizontal="center" shrinkToFit="1"/>
      <protection locked="0"/>
    </xf>
    <xf numFmtId="43" fontId="18" fillId="0" borderId="6" xfId="1" applyFont="1" applyBorder="1" applyAlignment="1" applyProtection="1">
      <alignment horizontal="left" shrinkToFit="1"/>
      <protection locked="0"/>
    </xf>
    <xf numFmtId="0" fontId="24" fillId="0" borderId="69" xfId="0" applyFont="1" applyBorder="1" applyAlignment="1" applyProtection="1">
      <alignment horizontal="center" shrinkToFit="1"/>
      <protection locked="0"/>
    </xf>
    <xf numFmtId="0" fontId="24" fillId="0" borderId="70" xfId="0" applyFont="1" applyBorder="1" applyAlignment="1" applyProtection="1">
      <alignment horizontal="center" shrinkToFit="1"/>
      <protection locked="0"/>
    </xf>
    <xf numFmtId="0" fontId="24" fillId="0" borderId="58" xfId="0" applyFont="1" applyBorder="1" applyAlignment="1" applyProtection="1">
      <alignment horizontal="center" shrinkToFit="1"/>
      <protection locked="0"/>
    </xf>
    <xf numFmtId="0" fontId="21" fillId="0" borderId="37" xfId="0" applyFont="1" applyBorder="1" applyAlignment="1" applyProtection="1">
      <alignment horizontal="center" shrinkToFit="1"/>
      <protection locked="0"/>
    </xf>
    <xf numFmtId="0" fontId="21" fillId="0" borderId="13" xfId="0" applyFont="1" applyBorder="1" applyAlignment="1" applyProtection="1">
      <alignment horizontal="center" shrinkToFit="1"/>
      <protection locked="0"/>
    </xf>
    <xf numFmtId="0" fontId="21" fillId="0" borderId="38" xfId="0" applyFont="1" applyBorder="1" applyAlignment="1" applyProtection="1">
      <alignment horizontal="center" shrinkToFit="1"/>
      <protection locked="0"/>
    </xf>
    <xf numFmtId="0" fontId="18" fillId="0" borderId="6" xfId="0" applyFont="1" applyBorder="1" applyAlignment="1" applyProtection="1">
      <alignment horizontal="center" shrinkToFit="1"/>
      <protection locked="0"/>
    </xf>
    <xf numFmtId="0" fontId="21" fillId="0" borderId="58" xfId="0" applyFont="1" applyBorder="1" applyAlignment="1" applyProtection="1">
      <alignment horizontal="center" shrinkToFit="1"/>
      <protection locked="0"/>
    </xf>
    <xf numFmtId="0" fontId="21" fillId="0" borderId="69" xfId="0" applyFont="1" applyBorder="1" applyAlignment="1" applyProtection="1">
      <alignment horizontal="center" shrinkToFit="1"/>
      <protection locked="0"/>
    </xf>
    <xf numFmtId="0" fontId="21" fillId="0" borderId="59" xfId="0" applyFont="1" applyBorder="1" applyAlignment="1" applyProtection="1">
      <alignment horizontal="center" shrinkToFit="1"/>
      <protection locked="0"/>
    </xf>
    <xf numFmtId="0" fontId="18" fillId="0" borderId="57" xfId="0" applyFont="1" applyBorder="1" applyAlignment="1" applyProtection="1">
      <alignment horizontal="center" shrinkToFit="1"/>
      <protection locked="0"/>
    </xf>
    <xf numFmtId="165" fontId="24" fillId="0" borderId="57" xfId="0" applyNumberFormat="1" applyFont="1" applyBorder="1" applyAlignment="1" applyProtection="1">
      <alignment horizontal="center" shrinkToFit="1"/>
      <protection locked="0"/>
    </xf>
    <xf numFmtId="43" fontId="18" fillId="0" borderId="57" xfId="1" applyFont="1" applyBorder="1" applyAlignment="1" applyProtection="1">
      <alignment horizontal="left" shrinkToFit="1"/>
      <protection locked="0"/>
    </xf>
    <xf numFmtId="0" fontId="24" fillId="0" borderId="68" xfId="0" applyFont="1" applyBorder="1" applyAlignment="1" applyProtection="1">
      <alignment horizontal="center" shrinkToFit="1"/>
      <protection locked="0"/>
    </xf>
    <xf numFmtId="43" fontId="24" fillId="0" borderId="48" xfId="1" applyFont="1" applyBorder="1" applyAlignment="1">
      <alignment horizontal="center" shrinkToFit="1"/>
    </xf>
    <xf numFmtId="43" fontId="24" fillId="0" borderId="61" xfId="1" applyFont="1" applyBorder="1" applyAlignment="1" applyProtection="1">
      <alignment horizontal="center" vertical="top" shrinkToFit="1"/>
      <protection locked="0"/>
    </xf>
    <xf numFmtId="0" fontId="21" fillId="0" borderId="44" xfId="0" applyFont="1" applyBorder="1" applyAlignment="1" applyProtection="1">
      <alignment horizontal="center" shrinkToFit="1"/>
      <protection locked="0"/>
    </xf>
    <xf numFmtId="0" fontId="21" fillId="0" borderId="15" xfId="0" applyFont="1" applyBorder="1" applyAlignment="1" applyProtection="1">
      <alignment horizontal="center" shrinkToFit="1"/>
      <protection locked="0"/>
    </xf>
    <xf numFmtId="0" fontId="21" fillId="0" borderId="45" xfId="0" applyFont="1" applyBorder="1" applyAlignment="1" applyProtection="1">
      <alignment horizontal="center" shrinkToFit="1"/>
      <protection locked="0"/>
    </xf>
    <xf numFmtId="0" fontId="23" fillId="4" borderId="22" xfId="0" applyFont="1" applyFill="1" applyBorder="1" applyAlignment="1">
      <alignment horizontal="left" wrapText="1"/>
    </xf>
    <xf numFmtId="0" fontId="23" fillId="4" borderId="5" xfId="0" applyFont="1" applyFill="1" applyBorder="1" applyAlignment="1">
      <alignment horizontal="left" wrapText="1"/>
    </xf>
    <xf numFmtId="0" fontId="23" fillId="4" borderId="17" xfId="0" applyFont="1" applyFill="1" applyBorder="1" applyAlignment="1">
      <alignment horizontal="left" wrapText="1"/>
    </xf>
    <xf numFmtId="0" fontId="18" fillId="0" borderId="39" xfId="0" applyFont="1" applyBorder="1" applyAlignment="1" applyProtection="1">
      <alignment horizontal="left" wrapText="1"/>
      <protection locked="0"/>
    </xf>
    <xf numFmtId="0" fontId="18" fillId="0" borderId="2" xfId="0" applyFont="1" applyBorder="1" applyAlignment="1" applyProtection="1">
      <alignment horizontal="left" wrapText="1"/>
      <protection locked="0"/>
    </xf>
    <xf numFmtId="0" fontId="18" fillId="0" borderId="16" xfId="0" applyFont="1" applyBorder="1" applyAlignment="1" applyProtection="1">
      <alignment horizontal="left" wrapText="1"/>
      <protection locked="0"/>
    </xf>
    <xf numFmtId="0" fontId="18" fillId="0" borderId="7" xfId="0" applyFont="1" applyBorder="1" applyAlignment="1" applyProtection="1">
      <alignment horizontal="center" shrinkToFit="1"/>
      <protection locked="0"/>
    </xf>
    <xf numFmtId="0" fontId="23" fillId="4" borderId="17" xfId="0" applyFont="1" applyFill="1" applyBorder="1" applyAlignment="1">
      <alignment horizontal="center" wrapText="1"/>
    </xf>
    <xf numFmtId="0" fontId="23" fillId="4" borderId="16" xfId="0" applyFont="1" applyFill="1" applyBorder="1" applyAlignment="1">
      <alignment horizontal="center" wrapText="1"/>
    </xf>
    <xf numFmtId="0" fontId="24" fillId="0" borderId="67" xfId="0" applyFont="1" applyBorder="1" applyAlignment="1" applyProtection="1">
      <alignment horizontal="center" shrinkToFit="1"/>
      <protection locked="0"/>
    </xf>
    <xf numFmtId="43" fontId="18" fillId="0" borderId="7" xfId="1" applyFont="1" applyBorder="1" applyAlignment="1" applyProtection="1">
      <alignment horizontal="left" shrinkToFit="1"/>
      <protection locked="0"/>
    </xf>
    <xf numFmtId="0" fontId="18" fillId="0" borderId="9" xfId="0" quotePrefix="1" applyFont="1" applyBorder="1" applyAlignment="1" applyProtection="1">
      <alignment horizontal="center" shrinkToFit="1"/>
      <protection locked="0"/>
    </xf>
    <xf numFmtId="0" fontId="23" fillId="4" borderId="21" xfId="0" applyFont="1" applyFill="1" applyBorder="1" applyAlignment="1">
      <alignment horizontal="left"/>
    </xf>
    <xf numFmtId="0" fontId="23" fillId="4" borderId="5" xfId="0" applyFont="1" applyFill="1" applyBorder="1" applyAlignment="1">
      <alignment horizontal="left"/>
    </xf>
    <xf numFmtId="0" fontId="23" fillId="4" borderId="29" xfId="0" applyFont="1" applyFill="1" applyBorder="1" applyAlignment="1">
      <alignment horizontal="left"/>
    </xf>
    <xf numFmtId="0" fontId="21" fillId="0" borderId="1" xfId="3" applyFont="1" applyFill="1" applyAlignment="1" applyProtection="1">
      <alignment horizontal="left" shrinkToFit="1"/>
    </xf>
    <xf numFmtId="0" fontId="21" fillId="0" borderId="2" xfId="3" applyFont="1" applyFill="1" applyBorder="1" applyAlignment="1" applyProtection="1">
      <alignment horizontal="left" shrinkToFit="1"/>
    </xf>
    <xf numFmtId="0" fontId="21" fillId="0" borderId="24" xfId="3" applyFont="1" applyFill="1" applyBorder="1" applyAlignment="1" applyProtection="1">
      <alignment horizontal="left" shrinkToFit="1"/>
    </xf>
    <xf numFmtId="0" fontId="21" fillId="0" borderId="16" xfId="3" applyFont="1" applyFill="1" applyBorder="1" applyAlignment="1" applyProtection="1">
      <alignment horizontal="left" shrinkToFit="1"/>
    </xf>
    <xf numFmtId="0" fontId="23" fillId="4" borderId="18" xfId="0" applyFont="1" applyFill="1" applyBorder="1" applyAlignment="1">
      <alignment horizontal="right" wrapText="1"/>
    </xf>
    <xf numFmtId="0" fontId="23" fillId="4" borderId="27" xfId="0" applyFont="1" applyFill="1" applyBorder="1" applyAlignment="1">
      <alignment horizontal="right" wrapText="1"/>
    </xf>
    <xf numFmtId="0" fontId="23" fillId="4" borderId="22" xfId="0" applyFont="1" applyFill="1" applyBorder="1" applyAlignment="1">
      <alignment horizontal="left"/>
    </xf>
    <xf numFmtId="0" fontId="21" fillId="0" borderId="39" xfId="3" applyFont="1" applyFill="1" applyBorder="1" applyAlignment="1" applyProtection="1">
      <alignment horizontal="left" shrinkToFit="1"/>
    </xf>
    <xf numFmtId="0" fontId="21" fillId="0" borderId="4" xfId="0" applyFont="1" applyBorder="1" applyAlignment="1">
      <alignment horizontal="left" shrinkToFit="1"/>
    </xf>
    <xf numFmtId="0" fontId="21" fillId="0" borderId="0" xfId="0" applyFont="1" applyAlignment="1">
      <alignment horizontal="left" shrinkToFit="1"/>
    </xf>
    <xf numFmtId="49" fontId="21" fillId="0" borderId="6" xfId="0" applyNumberFormat="1" applyFont="1" applyBorder="1" applyAlignment="1" applyProtection="1">
      <alignment horizontal="center" vertical="top" shrinkToFit="1"/>
      <protection locked="0"/>
    </xf>
    <xf numFmtId="1" fontId="21" fillId="0" borderId="6" xfId="0" applyNumberFormat="1" applyFont="1" applyBorder="1" applyAlignment="1" applyProtection="1">
      <alignment horizontal="center" vertical="top" shrinkToFit="1"/>
      <protection locked="0"/>
    </xf>
    <xf numFmtId="1" fontId="21" fillId="0" borderId="37" xfId="0" applyNumberFormat="1" applyFont="1" applyBorder="1" applyAlignment="1" applyProtection="1">
      <alignment horizontal="center" vertical="top" shrinkToFit="1"/>
      <protection locked="0"/>
    </xf>
    <xf numFmtId="170" fontId="37" fillId="0" borderId="6" xfId="1" applyNumberFormat="1" applyFont="1" applyBorder="1" applyAlignment="1" applyProtection="1">
      <alignment horizontal="center" vertical="top" shrinkToFit="1"/>
      <protection locked="0" hidden="1"/>
    </xf>
    <xf numFmtId="164" fontId="24" fillId="0" borderId="9" xfId="3" applyNumberFormat="1" applyFont="1" applyFill="1" applyBorder="1" applyAlignment="1">
      <alignment horizontal="center" vertical="top" shrinkToFit="1"/>
      <protection locked="0"/>
    </xf>
    <xf numFmtId="164" fontId="24" fillId="0" borderId="7" xfId="3" applyNumberFormat="1" applyFont="1" applyFill="1" applyBorder="1" applyAlignment="1">
      <alignment horizontal="center" vertical="top" shrinkToFit="1"/>
      <protection locked="0"/>
    </xf>
    <xf numFmtId="49" fontId="21" fillId="0" borderId="7" xfId="0" applyNumberFormat="1" applyFont="1" applyBorder="1" applyAlignment="1" applyProtection="1">
      <alignment horizontal="center" vertical="top" shrinkToFit="1"/>
      <protection locked="0"/>
    </xf>
    <xf numFmtId="1" fontId="21" fillId="0" borderId="7" xfId="0" applyNumberFormat="1" applyFont="1" applyBorder="1" applyAlignment="1" applyProtection="1">
      <alignment horizontal="center" vertical="top" shrinkToFit="1"/>
      <protection locked="0"/>
    </xf>
    <xf numFmtId="1" fontId="21" fillId="0" borderId="44" xfId="0" applyNumberFormat="1" applyFont="1" applyBorder="1" applyAlignment="1" applyProtection="1">
      <alignment horizontal="center" vertical="top" shrinkToFit="1"/>
      <protection locked="0"/>
    </xf>
    <xf numFmtId="0" fontId="22" fillId="4" borderId="54" xfId="0" applyFont="1" applyFill="1" applyBorder="1" applyAlignment="1">
      <alignment horizontal="center"/>
    </xf>
    <xf numFmtId="0" fontId="22" fillId="4" borderId="8" xfId="0" applyFont="1" applyFill="1" applyBorder="1" applyAlignment="1">
      <alignment horizontal="center"/>
    </xf>
    <xf numFmtId="0" fontId="27" fillId="0" borderId="8" xfId="0" applyFont="1" applyBorder="1" applyAlignment="1">
      <alignment horizontal="center" wrapText="1"/>
    </xf>
    <xf numFmtId="0" fontId="27" fillId="0" borderId="53" xfId="0" applyFont="1" applyBorder="1" applyAlignment="1">
      <alignment horizontal="center" wrapText="1"/>
    </xf>
    <xf numFmtId="0" fontId="27" fillId="0" borderId="2" xfId="0" applyFont="1" applyBorder="1" applyAlignment="1">
      <alignment horizontal="center" wrapText="1"/>
    </xf>
    <xf numFmtId="0" fontId="27" fillId="0" borderId="24" xfId="0" applyFont="1" applyBorder="1" applyAlignment="1">
      <alignment horizontal="center" wrapText="1"/>
    </xf>
    <xf numFmtId="0" fontId="22" fillId="4" borderId="39" xfId="0" applyFont="1" applyFill="1" applyBorder="1" applyAlignment="1">
      <alignment horizontal="center" vertical="center"/>
    </xf>
    <xf numFmtId="0" fontId="22" fillId="4" borderId="2" xfId="0" applyFont="1" applyFill="1" applyBorder="1" applyAlignment="1">
      <alignment horizontal="center" vertical="center"/>
    </xf>
    <xf numFmtId="0" fontId="23" fillId="4" borderId="74" xfId="0" applyFont="1" applyFill="1" applyBorder="1" applyAlignment="1">
      <alignment horizontal="center"/>
    </xf>
    <xf numFmtId="0" fontId="23" fillId="4" borderId="75" xfId="0" applyFont="1" applyFill="1" applyBorder="1" applyAlignment="1">
      <alignment horizontal="center"/>
    </xf>
    <xf numFmtId="0" fontId="23" fillId="4" borderId="76" xfId="0" applyFont="1" applyFill="1" applyBorder="1" applyAlignment="1">
      <alignment horizontal="center"/>
    </xf>
    <xf numFmtId="0" fontId="23" fillId="4" borderId="77" xfId="0" applyFont="1" applyFill="1" applyBorder="1" applyAlignment="1">
      <alignment horizontal="center"/>
    </xf>
    <xf numFmtId="0" fontId="18" fillId="0" borderId="25" xfId="0" applyFont="1" applyBorder="1" applyAlignment="1" applyProtection="1">
      <alignment horizontal="center" shrinkToFit="1"/>
      <protection locked="0"/>
    </xf>
    <xf numFmtId="0" fontId="21" fillId="0" borderId="18" xfId="0" applyFont="1" applyBorder="1" applyAlignment="1" applyProtection="1">
      <alignment horizontal="center" shrinkToFit="1"/>
      <protection locked="0"/>
    </xf>
    <xf numFmtId="0" fontId="21" fillId="0" borderId="27" xfId="0" applyFont="1" applyBorder="1" applyAlignment="1" applyProtection="1">
      <alignment horizontal="center" shrinkToFit="1"/>
      <protection locked="0"/>
    </xf>
    <xf numFmtId="0" fontId="18" fillId="10" borderId="25" xfId="0" applyFont="1" applyFill="1" applyBorder="1" applyAlignment="1" applyProtection="1">
      <alignment horizontal="center" shrinkToFit="1"/>
      <protection locked="0"/>
    </xf>
    <xf numFmtId="0" fontId="18" fillId="10" borderId="18" xfId="0" applyFont="1" applyFill="1" applyBorder="1" applyAlignment="1" applyProtection="1">
      <alignment horizontal="center" shrinkToFit="1"/>
      <protection locked="0"/>
    </xf>
    <xf numFmtId="0" fontId="18" fillId="10" borderId="12" xfId="0" applyFont="1" applyFill="1" applyBorder="1" applyAlignment="1" applyProtection="1">
      <alignment horizontal="center" shrinkToFit="1"/>
      <protection locked="0"/>
    </xf>
    <xf numFmtId="43" fontId="37" fillId="0" borderId="19" xfId="1" applyFont="1" applyBorder="1" applyAlignment="1" applyProtection="1">
      <alignment horizontal="center" vertical="top" shrinkToFit="1"/>
      <protection locked="0"/>
    </xf>
    <xf numFmtId="43" fontId="37" fillId="0" borderId="32" xfId="1" applyFont="1" applyBorder="1" applyAlignment="1" applyProtection="1">
      <alignment horizontal="center" vertical="top" shrinkToFit="1"/>
      <protection locked="0"/>
    </xf>
    <xf numFmtId="0" fontId="18" fillId="0" borderId="40" xfId="0" quotePrefix="1" applyFont="1" applyBorder="1" applyAlignment="1" applyProtection="1">
      <alignment horizontal="center" shrinkToFit="1"/>
      <protection locked="0"/>
    </xf>
    <xf numFmtId="0" fontId="18" fillId="0" borderId="32" xfId="0" quotePrefix="1" applyFont="1" applyBorder="1" applyAlignment="1" applyProtection="1">
      <alignment horizontal="center" shrinkToFit="1"/>
      <protection locked="0"/>
    </xf>
    <xf numFmtId="0" fontId="18" fillId="0" borderId="11" xfId="0" quotePrefix="1" applyFont="1" applyBorder="1" applyAlignment="1" applyProtection="1">
      <alignment horizontal="center" shrinkToFit="1"/>
      <protection locked="0"/>
    </xf>
    <xf numFmtId="0" fontId="21" fillId="0" borderId="19" xfId="0" applyFont="1" applyBorder="1" applyAlignment="1" applyProtection="1">
      <alignment horizontal="center" shrinkToFit="1"/>
      <protection locked="0"/>
    </xf>
    <xf numFmtId="0" fontId="21" fillId="0" borderId="40" xfId="0" applyFont="1" applyBorder="1" applyAlignment="1" applyProtection="1">
      <alignment horizontal="center" shrinkToFit="1"/>
      <protection locked="0"/>
    </xf>
    <xf numFmtId="0" fontId="21" fillId="0" borderId="14" xfId="0" applyFont="1" applyBorder="1" applyAlignment="1" applyProtection="1">
      <alignment horizontal="center" shrinkToFit="1"/>
      <protection locked="0"/>
    </xf>
    <xf numFmtId="0" fontId="21" fillId="0" borderId="32" xfId="0" applyFont="1" applyBorder="1" applyAlignment="1" applyProtection="1">
      <alignment horizontal="center" shrinkToFit="1"/>
      <protection locked="0"/>
    </xf>
    <xf numFmtId="43" fontId="18" fillId="0" borderId="19" xfId="1" applyFont="1" applyBorder="1" applyAlignment="1" applyProtection="1">
      <alignment horizontal="left" shrinkToFit="1"/>
      <protection locked="0"/>
    </xf>
    <xf numFmtId="165" fontId="24" fillId="0" borderId="19" xfId="0" applyNumberFormat="1" applyFont="1" applyBorder="1" applyAlignment="1" applyProtection="1">
      <alignment horizontal="center" shrinkToFit="1"/>
      <protection locked="0"/>
    </xf>
    <xf numFmtId="0" fontId="18" fillId="0" borderId="19" xfId="0" applyFont="1" applyBorder="1" applyAlignment="1" applyProtection="1">
      <alignment horizontal="center" shrinkToFit="1"/>
      <protection locked="0"/>
    </xf>
    <xf numFmtId="49" fontId="21" fillId="0" borderId="19" xfId="0" applyNumberFormat="1" applyFont="1" applyBorder="1" applyAlignment="1" applyProtection="1">
      <alignment horizontal="center" vertical="top" shrinkToFit="1"/>
      <protection locked="0"/>
    </xf>
    <xf numFmtId="44" fontId="21" fillId="0" borderId="18" xfId="2" applyFont="1" applyBorder="1" applyAlignment="1">
      <alignment horizontal="center" shrinkToFit="1"/>
    </xf>
    <xf numFmtId="44" fontId="21" fillId="0" borderId="12" xfId="2" applyFont="1" applyBorder="1" applyAlignment="1">
      <alignment horizontal="center" shrinkToFit="1"/>
    </xf>
    <xf numFmtId="0" fontId="18" fillId="0" borderId="37" xfId="0" quotePrefix="1" applyFont="1" applyBorder="1" applyAlignment="1" applyProtection="1">
      <alignment horizontal="center" shrinkToFit="1"/>
      <protection locked="0"/>
    </xf>
    <xf numFmtId="0" fontId="18" fillId="0" borderId="38" xfId="0" quotePrefix="1" applyFont="1" applyBorder="1" applyAlignment="1" applyProtection="1">
      <alignment horizontal="center" shrinkToFit="1"/>
      <protection locked="0"/>
    </xf>
    <xf numFmtId="0" fontId="18" fillId="0" borderId="44" xfId="0" quotePrefix="1" applyFont="1" applyBorder="1" applyAlignment="1" applyProtection="1">
      <alignment horizontal="center" shrinkToFit="1"/>
      <protection locked="0"/>
    </xf>
    <xf numFmtId="0" fontId="18" fillId="0" borderId="45" xfId="0" quotePrefix="1" applyFont="1" applyBorder="1" applyAlignment="1" applyProtection="1">
      <alignment horizontal="center" shrinkToFit="1"/>
      <protection locked="0"/>
    </xf>
    <xf numFmtId="0" fontId="19" fillId="4" borderId="23" xfId="0" applyFont="1" applyFill="1" applyBorder="1" applyAlignment="1">
      <alignment horizontal="right" indent="1"/>
    </xf>
    <xf numFmtId="0" fontId="22" fillId="4" borderId="18" xfId="0" applyFont="1" applyFill="1" applyBorder="1" applyAlignment="1">
      <alignment horizontal="right" indent="1"/>
    </xf>
    <xf numFmtId="0" fontId="23" fillId="4" borderId="48" xfId="0" applyFont="1" applyFill="1" applyBorder="1" applyAlignment="1">
      <alignment horizontal="center" wrapText="1"/>
    </xf>
    <xf numFmtId="0" fontId="23" fillId="4" borderId="4" xfId="0" applyFont="1" applyFill="1" applyBorder="1" applyAlignment="1">
      <alignment horizontal="center" wrapText="1"/>
    </xf>
    <xf numFmtId="0" fontId="23" fillId="4" borderId="0" xfId="0" applyFont="1" applyFill="1" applyAlignment="1">
      <alignment horizontal="center" wrapText="1"/>
    </xf>
    <xf numFmtId="0" fontId="23" fillId="4" borderId="3" xfId="0" applyFont="1" applyFill="1" applyBorder="1" applyAlignment="1">
      <alignment horizontal="center" wrapText="1"/>
    </xf>
    <xf numFmtId="43" fontId="24" fillId="0" borderId="25" xfId="1" applyFont="1" applyBorder="1" applyAlignment="1">
      <alignment horizontal="center" shrinkToFit="1"/>
    </xf>
    <xf numFmtId="43" fontId="24" fillId="0" borderId="18" xfId="1" applyFont="1" applyBorder="1" applyAlignment="1">
      <alignment horizontal="center" shrinkToFit="1"/>
    </xf>
    <xf numFmtId="43" fontId="24" fillId="0" borderId="27" xfId="1" applyFont="1" applyBorder="1" applyAlignment="1">
      <alignment horizontal="center" shrinkToFit="1"/>
    </xf>
    <xf numFmtId="43" fontId="24" fillId="0" borderId="12" xfId="1" applyFont="1" applyBorder="1" applyAlignment="1">
      <alignment horizontal="center" shrinkToFit="1"/>
    </xf>
    <xf numFmtId="0" fontId="18" fillId="0" borderId="30" xfId="0" applyFont="1" applyBorder="1" applyAlignment="1" applyProtection="1">
      <alignment horizontal="center" shrinkToFit="1"/>
      <protection locked="0"/>
    </xf>
    <xf numFmtId="0" fontId="18" fillId="0" borderId="60" xfId="0" applyFont="1" applyBorder="1" applyAlignment="1" applyProtection="1">
      <alignment horizontal="center" shrinkToFit="1"/>
      <protection locked="0"/>
    </xf>
    <xf numFmtId="0" fontId="18" fillId="0" borderId="61" xfId="0" applyFont="1" applyBorder="1" applyAlignment="1" applyProtection="1">
      <alignment horizontal="center" shrinkToFit="1"/>
      <protection locked="0"/>
    </xf>
    <xf numFmtId="166" fontId="37" fillId="0" borderId="37" xfId="1" applyNumberFormat="1" applyFont="1" applyBorder="1" applyAlignment="1" applyProtection="1">
      <alignment horizontal="center" vertical="top" shrinkToFit="1"/>
      <protection locked="0"/>
    </xf>
    <xf numFmtId="166" fontId="37" fillId="0" borderId="38" xfId="1" applyNumberFormat="1" applyFont="1" applyBorder="1" applyAlignment="1" applyProtection="1">
      <alignment horizontal="center" vertical="top" shrinkToFit="1"/>
      <protection locked="0"/>
    </xf>
    <xf numFmtId="1" fontId="21" fillId="0" borderId="19" xfId="0" applyNumberFormat="1" applyFont="1" applyBorder="1" applyAlignment="1" applyProtection="1">
      <alignment horizontal="center" vertical="top" shrinkToFit="1"/>
      <protection locked="0"/>
    </xf>
    <xf numFmtId="1" fontId="21" fillId="0" borderId="40" xfId="0" applyNumberFormat="1" applyFont="1" applyBorder="1" applyAlignment="1" applyProtection="1">
      <alignment horizontal="center" vertical="top" shrinkToFit="1"/>
      <protection locked="0"/>
    </xf>
    <xf numFmtId="166" fontId="37" fillId="0" borderId="40" xfId="1" applyNumberFormat="1" applyFont="1" applyBorder="1" applyAlignment="1" applyProtection="1">
      <alignment horizontal="center" vertical="top" shrinkToFit="1"/>
      <protection locked="0"/>
    </xf>
    <xf numFmtId="166" fontId="37" fillId="0" borderId="32" xfId="1" applyNumberFormat="1" applyFont="1" applyBorder="1" applyAlignment="1" applyProtection="1">
      <alignment horizontal="center" vertical="top" shrinkToFit="1"/>
      <protection locked="0"/>
    </xf>
    <xf numFmtId="170" fontId="37" fillId="0" borderId="19" xfId="1" applyNumberFormat="1" applyFont="1" applyBorder="1" applyAlignment="1" applyProtection="1">
      <alignment horizontal="center" vertical="top" shrinkToFit="1"/>
      <protection locked="0" hidden="1"/>
    </xf>
    <xf numFmtId="43" fontId="37" fillId="0" borderId="38" xfId="1" applyFont="1" applyBorder="1" applyAlignment="1" applyProtection="1">
      <alignment horizontal="center" vertical="top" shrinkToFit="1"/>
      <protection locked="0"/>
    </xf>
    <xf numFmtId="43" fontId="37" fillId="0" borderId="6" xfId="1" applyFont="1" applyBorder="1" applyAlignment="1" applyProtection="1">
      <alignment horizontal="center" vertical="top" shrinkToFit="1"/>
      <protection locked="0"/>
    </xf>
    <xf numFmtId="166" fontId="37" fillId="0" borderId="44" xfId="1" applyNumberFormat="1" applyFont="1" applyBorder="1" applyAlignment="1" applyProtection="1">
      <alignment horizontal="center" vertical="top" shrinkToFit="1"/>
      <protection locked="0"/>
    </xf>
    <xf numFmtId="166" fontId="37" fillId="0" borderId="45" xfId="1" applyNumberFormat="1" applyFont="1" applyBorder="1" applyAlignment="1" applyProtection="1">
      <alignment horizontal="center" vertical="top" shrinkToFit="1"/>
      <protection locked="0"/>
    </xf>
    <xf numFmtId="170" fontId="37" fillId="0" borderId="7" xfId="1" applyNumberFormat="1" applyFont="1" applyBorder="1" applyAlignment="1" applyProtection="1">
      <alignment horizontal="center" vertical="top" shrinkToFit="1"/>
      <protection locked="0" hidden="1"/>
    </xf>
    <xf numFmtId="43" fontId="37" fillId="0" borderId="7" xfId="1" applyFont="1" applyBorder="1" applyAlignment="1" applyProtection="1">
      <alignment horizontal="center" vertical="top" shrinkToFit="1"/>
      <protection locked="0"/>
    </xf>
    <xf numFmtId="43" fontId="37" fillId="0" borderId="30" xfId="1" applyFont="1" applyBorder="1" applyAlignment="1" applyProtection="1">
      <alignment horizontal="center" vertical="top" shrinkToFit="1"/>
      <protection locked="0"/>
    </xf>
    <xf numFmtId="43" fontId="37" fillId="0" borderId="60" xfId="1" applyFont="1" applyBorder="1" applyAlignment="1" applyProtection="1">
      <alignment horizontal="center" vertical="top" shrinkToFit="1"/>
      <protection locked="0"/>
    </xf>
    <xf numFmtId="43" fontId="37" fillId="0" borderId="45" xfId="1" applyFont="1" applyBorder="1" applyAlignment="1" applyProtection="1">
      <alignment horizontal="center" vertical="top" shrinkToFit="1"/>
      <protection locked="0"/>
    </xf>
    <xf numFmtId="43" fontId="37" fillId="0" borderId="61" xfId="1" applyFont="1" applyBorder="1" applyAlignment="1" applyProtection="1">
      <alignment horizontal="center" vertical="top" shrinkToFit="1"/>
      <protection locked="0"/>
    </xf>
    <xf numFmtId="43" fontId="21" fillId="0" borderId="62" xfId="1" applyFont="1" applyBorder="1" applyAlignment="1">
      <alignment horizontal="center" shrinkToFit="1"/>
    </xf>
    <xf numFmtId="43" fontId="21" fillId="0" borderId="63" xfId="1" applyFont="1" applyBorder="1" applyAlignment="1">
      <alignment horizontal="center" shrinkToFit="1"/>
    </xf>
    <xf numFmtId="43" fontId="21" fillId="0" borderId="64" xfId="1" applyFont="1" applyBorder="1" applyAlignment="1">
      <alignment horizontal="center" shrinkToFit="1"/>
    </xf>
    <xf numFmtId="43" fontId="21" fillId="8" borderId="62" xfId="1" applyFont="1" applyFill="1" applyBorder="1" applyAlignment="1">
      <alignment horizontal="center" shrinkToFit="1"/>
    </xf>
    <xf numFmtId="43" fontId="21" fillId="8" borderId="63" xfId="1" applyFont="1" applyFill="1" applyBorder="1" applyAlignment="1">
      <alignment horizontal="center" shrinkToFit="1"/>
    </xf>
    <xf numFmtId="43" fontId="21" fillId="8" borderId="65" xfId="1" applyFont="1" applyFill="1" applyBorder="1" applyAlignment="1">
      <alignment horizontal="center" shrinkToFit="1"/>
    </xf>
    <xf numFmtId="0" fontId="23" fillId="4" borderId="63" xfId="0" applyFont="1" applyFill="1" applyBorder="1" applyAlignment="1">
      <alignment horizontal="right" wrapText="1"/>
    </xf>
    <xf numFmtId="0" fontId="23" fillId="4" borderId="64" xfId="0" applyFont="1" applyFill="1" applyBorder="1" applyAlignment="1">
      <alignment horizontal="right" wrapText="1"/>
    </xf>
    <xf numFmtId="0" fontId="24" fillId="0" borderId="71" xfId="0" applyFont="1" applyBorder="1" applyAlignment="1" applyProtection="1">
      <alignment horizontal="center" shrinkToFit="1"/>
      <protection locked="0"/>
    </xf>
    <xf numFmtId="0" fontId="18" fillId="0" borderId="25" xfId="0" applyFont="1" applyBorder="1" applyAlignment="1">
      <alignment horizontal="center" shrinkToFit="1"/>
    </xf>
    <xf numFmtId="0" fontId="21" fillId="0" borderId="18" xfId="0" applyFont="1" applyBorder="1" applyAlignment="1">
      <alignment horizontal="center" shrinkToFit="1"/>
    </xf>
    <xf numFmtId="0" fontId="21" fillId="0" borderId="27" xfId="0" applyFont="1" applyBorder="1" applyAlignment="1">
      <alignment horizontal="center" shrinkToFit="1"/>
    </xf>
    <xf numFmtId="0" fontId="18" fillId="10" borderId="25" xfId="0" applyFont="1" applyFill="1" applyBorder="1" applyAlignment="1">
      <alignment horizontal="center" shrinkToFit="1"/>
    </xf>
    <xf numFmtId="0" fontId="18" fillId="10" borderId="18" xfId="0" applyFont="1" applyFill="1" applyBorder="1" applyAlignment="1">
      <alignment horizontal="center" shrinkToFit="1"/>
    </xf>
    <xf numFmtId="0" fontId="18" fillId="10" borderId="12" xfId="0" applyFont="1" applyFill="1" applyBorder="1" applyAlignment="1">
      <alignment horizontal="center" shrinkToFit="1"/>
    </xf>
    <xf numFmtId="43" fontId="37" fillId="0" borderId="6" xfId="1" applyFont="1" applyBorder="1" applyAlignment="1" applyProtection="1">
      <alignment horizontal="center" shrinkToFit="1"/>
      <protection locked="0"/>
    </xf>
    <xf numFmtId="43" fontId="37" fillId="0" borderId="30" xfId="1" applyFont="1" applyBorder="1" applyAlignment="1" applyProtection="1">
      <alignment horizontal="center" shrinkToFit="1"/>
      <protection locked="0"/>
    </xf>
    <xf numFmtId="164" fontId="24" fillId="0" borderId="9" xfId="3" applyNumberFormat="1" applyFont="1" applyFill="1" applyBorder="1" applyAlignment="1">
      <alignment horizontal="center" shrinkToFit="1"/>
      <protection locked="0"/>
    </xf>
    <xf numFmtId="164" fontId="24" fillId="0" borderId="7" xfId="3" applyNumberFormat="1" applyFont="1" applyFill="1" applyBorder="1" applyAlignment="1">
      <alignment horizontal="center" shrinkToFit="1"/>
      <protection locked="0"/>
    </xf>
    <xf numFmtId="49" fontId="18" fillId="0" borderId="7" xfId="3" applyNumberFormat="1" applyFont="1" applyFill="1" applyBorder="1" applyAlignment="1">
      <alignment horizontal="left" vertical="top" wrapText="1" shrinkToFit="1"/>
      <protection locked="0"/>
    </xf>
    <xf numFmtId="49" fontId="21" fillId="0" borderId="7" xfId="3" applyNumberFormat="1" applyFont="1" applyFill="1" applyBorder="1" applyAlignment="1">
      <alignment horizontal="left" vertical="top" wrapText="1" shrinkToFit="1"/>
      <protection locked="0"/>
    </xf>
    <xf numFmtId="1" fontId="21" fillId="0" borderId="7" xfId="0" applyNumberFormat="1" applyFont="1" applyBorder="1" applyAlignment="1" applyProtection="1">
      <alignment horizontal="center" shrinkToFit="1"/>
      <protection locked="0"/>
    </xf>
    <xf numFmtId="1" fontId="21" fillId="0" borderId="44" xfId="0" applyNumberFormat="1" applyFont="1" applyBorder="1" applyAlignment="1" applyProtection="1">
      <alignment horizontal="center" shrinkToFit="1"/>
      <protection locked="0"/>
    </xf>
    <xf numFmtId="166" fontId="37" fillId="0" borderId="44" xfId="1" applyNumberFormat="1" applyFont="1" applyBorder="1" applyAlignment="1" applyProtection="1">
      <alignment horizontal="center" shrinkToFit="1"/>
      <protection locked="0"/>
    </xf>
    <xf numFmtId="166" fontId="37" fillId="0" borderId="45" xfId="1" applyNumberFormat="1" applyFont="1" applyBorder="1" applyAlignment="1" applyProtection="1">
      <alignment horizontal="center" shrinkToFit="1"/>
      <protection locked="0"/>
    </xf>
    <xf numFmtId="170" fontId="37" fillId="0" borderId="7" xfId="1" applyNumberFormat="1" applyFont="1" applyBorder="1" applyAlignment="1" applyProtection="1">
      <alignment horizontal="center" shrinkToFit="1"/>
      <protection locked="0" hidden="1"/>
    </xf>
    <xf numFmtId="43" fontId="37" fillId="0" borderId="7" xfId="1" applyFont="1" applyBorder="1" applyAlignment="1" applyProtection="1">
      <alignment horizontal="center" shrinkToFit="1"/>
      <protection locked="0"/>
    </xf>
    <xf numFmtId="43" fontId="37" fillId="0" borderId="45" xfId="1" applyFont="1" applyBorder="1" applyAlignment="1" applyProtection="1">
      <alignment horizontal="center" shrinkToFit="1"/>
      <protection locked="0"/>
    </xf>
    <xf numFmtId="164" fontId="24" fillId="0" borderId="10" xfId="3" applyNumberFormat="1" applyFont="1" applyFill="1" applyBorder="1" applyAlignment="1">
      <alignment horizontal="center" shrinkToFit="1"/>
      <protection locked="0"/>
    </xf>
    <xf numFmtId="164" fontId="24" fillId="0" borderId="6" xfId="3" applyNumberFormat="1" applyFont="1" applyFill="1" applyBorder="1" applyAlignment="1">
      <alignment horizontal="center" shrinkToFit="1"/>
      <protection locked="0"/>
    </xf>
    <xf numFmtId="49" fontId="21" fillId="0" borderId="6" xfId="3" applyNumberFormat="1" applyFont="1" applyFill="1" applyBorder="1" applyAlignment="1">
      <alignment horizontal="left" vertical="top" wrapText="1" shrinkToFit="1"/>
      <protection locked="0"/>
    </xf>
    <xf numFmtId="1" fontId="21" fillId="0" borderId="6" xfId="0" applyNumberFormat="1" applyFont="1" applyBorder="1" applyAlignment="1" applyProtection="1">
      <alignment horizontal="center" shrinkToFit="1"/>
      <protection locked="0"/>
    </xf>
    <xf numFmtId="1" fontId="21" fillId="0" borderId="37" xfId="0" applyNumberFormat="1" applyFont="1" applyBorder="1" applyAlignment="1" applyProtection="1">
      <alignment horizontal="center" shrinkToFit="1"/>
      <protection locked="0"/>
    </xf>
    <xf numFmtId="166" fontId="37" fillId="0" borderId="37" xfId="1" applyNumberFormat="1" applyFont="1" applyBorder="1" applyAlignment="1" applyProtection="1">
      <alignment horizontal="center" shrinkToFit="1"/>
      <protection locked="0"/>
    </xf>
    <xf numFmtId="166" fontId="37" fillId="0" borderId="38" xfId="1" applyNumberFormat="1" applyFont="1" applyBorder="1" applyAlignment="1" applyProtection="1">
      <alignment horizontal="center" shrinkToFit="1"/>
      <protection locked="0"/>
    </xf>
    <xf numFmtId="170" fontId="37" fillId="0" borderId="6" xfId="1" applyNumberFormat="1" applyFont="1" applyBorder="1" applyAlignment="1" applyProtection="1">
      <alignment horizontal="center" shrinkToFit="1"/>
      <protection locked="0" hidden="1"/>
    </xf>
    <xf numFmtId="43" fontId="37" fillId="0" borderId="38" xfId="1" applyFont="1" applyBorder="1" applyAlignment="1" applyProtection="1">
      <alignment horizontal="center" shrinkToFit="1"/>
      <protection locked="0"/>
    </xf>
    <xf numFmtId="43" fontId="37" fillId="0" borderId="60" xfId="1" applyFont="1" applyBorder="1" applyAlignment="1" applyProtection="1">
      <alignment horizontal="center" shrinkToFit="1"/>
      <protection locked="0"/>
    </xf>
    <xf numFmtId="43" fontId="37" fillId="0" borderId="32" xfId="1" applyFont="1" applyBorder="1" applyAlignment="1" applyProtection="1">
      <alignment horizontal="center" shrinkToFit="1"/>
      <protection locked="0"/>
    </xf>
    <xf numFmtId="43" fontId="37" fillId="0" borderId="19" xfId="1" applyFont="1" applyBorder="1" applyAlignment="1" applyProtection="1">
      <alignment horizontal="center" shrinkToFit="1"/>
      <protection locked="0"/>
    </xf>
    <xf numFmtId="43" fontId="37" fillId="0" borderId="61" xfId="1" applyFont="1" applyBorder="1" applyAlignment="1" applyProtection="1">
      <alignment horizontal="center" shrinkToFit="1"/>
      <protection locked="0"/>
    </xf>
    <xf numFmtId="164" fontId="24" fillId="0" borderId="11" xfId="3" applyNumberFormat="1" applyFont="1" applyFill="1" applyBorder="1" applyAlignment="1">
      <alignment horizontal="center" shrinkToFit="1"/>
      <protection locked="0"/>
    </xf>
    <xf numFmtId="164" fontId="24" fillId="0" borderId="19" xfId="3" applyNumberFormat="1" applyFont="1" applyFill="1" applyBorder="1" applyAlignment="1">
      <alignment horizontal="center" shrinkToFit="1"/>
      <protection locked="0"/>
    </xf>
    <xf numFmtId="49" fontId="21" fillId="0" borderId="19" xfId="3" applyNumberFormat="1" applyFont="1" applyFill="1" applyBorder="1" applyAlignment="1">
      <alignment horizontal="left" vertical="top" wrapText="1" shrinkToFit="1"/>
      <protection locked="0"/>
    </xf>
    <xf numFmtId="1" fontId="21" fillId="0" borderId="19" xfId="0" applyNumberFormat="1" applyFont="1" applyBorder="1" applyAlignment="1" applyProtection="1">
      <alignment horizontal="center" shrinkToFit="1"/>
      <protection locked="0"/>
    </xf>
    <xf numFmtId="1" fontId="21" fillId="0" borderId="40" xfId="0" applyNumberFormat="1" applyFont="1" applyBorder="1" applyAlignment="1" applyProtection="1">
      <alignment horizontal="center" shrinkToFit="1"/>
      <protection locked="0"/>
    </xf>
    <xf numFmtId="166" fontId="37" fillId="0" borderId="40" xfId="1" applyNumberFormat="1" applyFont="1" applyBorder="1" applyAlignment="1" applyProtection="1">
      <alignment horizontal="center" shrinkToFit="1"/>
      <protection locked="0"/>
    </xf>
    <xf numFmtId="166" fontId="37" fillId="0" borderId="32" xfId="1" applyNumberFormat="1" applyFont="1" applyBorder="1" applyAlignment="1" applyProtection="1">
      <alignment horizontal="center" shrinkToFit="1"/>
      <protection locked="0"/>
    </xf>
    <xf numFmtId="170" fontId="37" fillId="0" borderId="19" xfId="1" applyNumberFormat="1" applyFont="1" applyBorder="1" applyAlignment="1" applyProtection="1">
      <alignment horizontal="center" shrinkToFit="1"/>
      <protection locked="0" hidden="1"/>
    </xf>
    <xf numFmtId="0" fontId="23" fillId="4" borderId="22" xfId="0" applyFont="1" applyFill="1" applyBorder="1" applyAlignment="1">
      <alignment horizontal="center" wrapText="1"/>
    </xf>
    <xf numFmtId="0" fontId="23" fillId="4" borderId="39" xfId="0" applyFont="1" applyFill="1" applyBorder="1" applyAlignment="1">
      <alignment horizontal="center" wrapText="1"/>
    </xf>
    <xf numFmtId="0" fontId="32" fillId="18" borderId="13" xfId="13" applyFont="1" applyFill="1" applyBorder="1" applyAlignment="1">
      <alignment horizontal="left" vertical="top" wrapText="1" indent="1"/>
    </xf>
  </cellXfs>
  <cellStyles count="16">
    <cellStyle name="Comma" xfId="1" builtinId="3"/>
    <cellStyle name="Currency" xfId="2" builtinId="4"/>
    <cellStyle name="Data Entry" xfId="3" xr:uid="{00000000-0005-0000-0000-000002000000}"/>
    <cellStyle name="Heading 1" xfId="15" builtinId="16"/>
    <cellStyle name="Hyperlink" xfId="4" builtinId="8"/>
    <cellStyle name="Normal" xfId="0" builtinId="0"/>
    <cellStyle name="Normal 2" xfId="5" xr:uid="{00000000-0005-0000-0000-000005000000}"/>
    <cellStyle name="Normal 2 2" xfId="6" xr:uid="{00000000-0005-0000-0000-000006000000}"/>
    <cellStyle name="Normal 3" xfId="7" xr:uid="{00000000-0005-0000-0000-000007000000}"/>
    <cellStyle name="Normal 4" xfId="8" xr:uid="{00000000-0005-0000-0000-000008000000}"/>
    <cellStyle name="Normal 5" xfId="9" xr:uid="{00000000-0005-0000-0000-000009000000}"/>
    <cellStyle name="Normal 6" xfId="10" xr:uid="{00000000-0005-0000-0000-00000A000000}"/>
    <cellStyle name="Normal 7" xfId="11" xr:uid="{00000000-0005-0000-0000-00000B000000}"/>
    <cellStyle name="Normal 8" xfId="12" xr:uid="{00000000-0005-0000-0000-00000C000000}"/>
    <cellStyle name="Normal_TA Pge 1" xfId="13" xr:uid="{00000000-0005-0000-0000-00000D000000}"/>
    <cellStyle name="Normal_TA Pge 1 2" xfId="14" xr:uid="{00000000-0005-0000-0000-00000E000000}"/>
  </cellStyles>
  <dxfs count="8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theme="0"/>
      </font>
      <fill>
        <patternFill>
          <bgColor rgb="FFFF0000"/>
        </patternFill>
      </fill>
    </dxf>
    <dxf>
      <font>
        <b val="0"/>
        <i val="0"/>
      </font>
      <fill>
        <patternFill patternType="none">
          <bgColor auto="1"/>
        </patternFill>
      </fill>
    </dxf>
    <dxf>
      <font>
        <b/>
        <i val="0"/>
        <color theme="0"/>
      </font>
      <fill>
        <patternFill>
          <bgColor rgb="FFFF0000"/>
        </patternFill>
      </fill>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0000"/>
        </patternFill>
      </fill>
    </dxf>
    <dxf>
      <fill>
        <patternFill>
          <bgColor rgb="FFFF0000"/>
        </patternFill>
      </fill>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numFmt numFmtId="30" formatCode="@"/>
    </dxf>
    <dxf>
      <font>
        <b val="0"/>
        <i val="0"/>
        <strike val="0"/>
        <condense val="0"/>
        <extend val="0"/>
        <outline val="0"/>
        <shadow val="0"/>
        <u val="none"/>
        <vertAlign val="baseline"/>
        <sz val="11"/>
        <color auto="1"/>
        <name val="Calibri"/>
        <family val="2"/>
        <scheme val="minor"/>
      </font>
    </dxf>
    <dxf>
      <border outline="0">
        <top style="thin">
          <color theme="4"/>
        </top>
      </border>
    </dxf>
    <dxf>
      <font>
        <b val="0"/>
        <i val="0"/>
        <strike val="0"/>
        <condense val="0"/>
        <extend val="0"/>
        <outline val="0"/>
        <shadow val="0"/>
        <u val="none"/>
        <vertAlign val="baseline"/>
        <sz val="11"/>
        <color auto="1"/>
        <name val="Calibri"/>
        <family val="2"/>
        <scheme val="minor"/>
      </font>
    </dxf>
    <dxf>
      <font>
        <b/>
        <i val="0"/>
        <strike val="0"/>
        <condense val="0"/>
        <extend val="0"/>
        <outline val="0"/>
        <shadow val="0"/>
        <u val="none"/>
        <vertAlign val="baseline"/>
        <sz val="11"/>
        <color theme="0"/>
        <name val="Calibri"/>
        <family val="2"/>
        <scheme val="minor"/>
      </font>
      <fill>
        <patternFill patternType="solid">
          <fgColor theme="4"/>
          <bgColor theme="4"/>
        </patternFill>
      </fill>
    </dxf>
    <dxf>
      <font>
        <b val="0"/>
        <i val="0"/>
        <strike val="0"/>
        <condense val="0"/>
        <extend val="0"/>
        <outline val="0"/>
        <shadow val="0"/>
        <u val="none"/>
        <vertAlign val="baseline"/>
        <sz val="11"/>
        <color auto="1"/>
        <name val="Calibri"/>
        <family val="2"/>
        <scheme val="minor"/>
      </font>
      <border diagonalUp="0" diagonalDown="0" outline="0">
        <left/>
        <right style="medium">
          <color auto="1"/>
        </right>
        <top/>
        <bottom/>
      </border>
      <protection locked="0" hidden="0"/>
    </dxf>
    <dxf>
      <font>
        <b val="0"/>
        <i val="0"/>
        <strike val="0"/>
        <condense val="0"/>
        <extend val="0"/>
        <outline val="0"/>
        <shadow val="0"/>
        <u val="none"/>
        <vertAlign val="baseline"/>
        <sz val="11"/>
        <color auto="1"/>
        <name val="Calibri"/>
        <family val="2"/>
        <scheme val="minor"/>
      </font>
      <border diagonalUp="0" diagonalDown="0" outline="0">
        <left style="medium">
          <color auto="1"/>
        </left>
        <right/>
        <top/>
        <bottom/>
      </border>
      <protection locked="0" hidden="0"/>
    </dxf>
    <dxf>
      <font>
        <b val="0"/>
        <i val="0"/>
        <strike val="0"/>
        <condense val="0"/>
        <extend val="0"/>
        <outline val="0"/>
        <shadow val="0"/>
        <u val="none"/>
        <vertAlign val="baseline"/>
        <sz val="11"/>
        <color auto="1"/>
        <name val="Calibri"/>
        <family val="2"/>
        <scheme val="minor"/>
      </font>
      <protection locked="0" hidden="0"/>
    </dxf>
    <dxf>
      <font>
        <b val="0"/>
        <i val="0"/>
        <strike val="0"/>
        <condense val="0"/>
        <extend val="0"/>
        <outline val="0"/>
        <shadow val="0"/>
        <u val="none"/>
        <vertAlign val="baseline"/>
        <sz val="11"/>
        <color auto="1"/>
        <name val="Calibri"/>
        <family val="2"/>
        <scheme val="minor"/>
      </font>
      <protection locked="0" hidden="0"/>
    </dxf>
    <dxf>
      <font>
        <b val="0"/>
        <i val="0"/>
        <strike val="0"/>
        <condense val="0"/>
        <extend val="0"/>
        <outline val="0"/>
        <shadow val="0"/>
        <u val="none"/>
        <vertAlign val="baseline"/>
        <sz val="11"/>
        <color auto="1"/>
        <name val="Calibri"/>
        <family val="2"/>
        <scheme val="minor"/>
      </font>
      <numFmt numFmtId="0" formatCode="General"/>
      <protection locked="0" hidden="0"/>
    </dxf>
    <dxf>
      <font>
        <b val="0"/>
        <i val="0"/>
        <strike val="0"/>
        <condense val="0"/>
        <extend val="0"/>
        <outline val="0"/>
        <shadow val="0"/>
        <u val="none"/>
        <vertAlign val="baseline"/>
        <sz val="11"/>
        <color auto="1"/>
        <name val="Calibri"/>
        <family val="2"/>
        <scheme val="minor"/>
      </font>
      <protection locked="0" hidden="0"/>
    </dxf>
    <dxf>
      <font>
        <b val="0"/>
        <i val="0"/>
        <strike val="0"/>
        <condense val="0"/>
        <extend val="0"/>
        <outline val="0"/>
        <shadow val="0"/>
        <u val="none"/>
        <vertAlign val="baseline"/>
        <sz val="11"/>
        <color auto="1"/>
        <name val="Calibri"/>
        <family val="2"/>
        <scheme val="minor"/>
      </font>
      <protection locked="0" hidden="0"/>
    </dxf>
    <dxf>
      <font>
        <b val="0"/>
        <i val="0"/>
        <strike val="0"/>
        <condense val="0"/>
        <extend val="0"/>
        <outline val="0"/>
        <shadow val="0"/>
        <u val="none"/>
        <vertAlign val="baseline"/>
        <sz val="11"/>
        <color auto="1"/>
        <name val="Calibri"/>
        <family val="2"/>
        <scheme val="minor"/>
      </font>
      <protection locked="0" hidden="0"/>
    </dxf>
    <dxf>
      <font>
        <b val="0"/>
        <i val="0"/>
        <strike val="0"/>
        <condense val="0"/>
        <extend val="0"/>
        <outline val="0"/>
        <shadow val="0"/>
        <u val="none"/>
        <vertAlign val="baseline"/>
        <sz val="11"/>
        <color auto="1"/>
        <name val="Calibri"/>
        <family val="2"/>
        <scheme val="minor"/>
      </font>
      <protection locked="0" hidden="0"/>
    </dxf>
    <dxf>
      <font>
        <b val="0"/>
        <i val="0"/>
        <strike val="0"/>
        <condense val="0"/>
        <extend val="0"/>
        <outline val="0"/>
        <shadow val="0"/>
        <u val="none"/>
        <vertAlign val="baseline"/>
        <sz val="11"/>
        <color auto="1"/>
        <name val="Calibri"/>
        <family val="2"/>
        <scheme val="minor"/>
      </font>
      <protection locked="0" hidden="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protection locked="0" hidden="0"/>
    </dxf>
    <dxf>
      <font>
        <b val="0"/>
        <i val="0"/>
        <strike val="0"/>
        <condense val="0"/>
        <extend val="0"/>
        <outline val="0"/>
        <shadow val="0"/>
        <u val="none"/>
        <vertAlign val="baseline"/>
        <sz val="11"/>
        <color auto="1"/>
        <name val="Calibri"/>
        <family val="2"/>
        <scheme val="minor"/>
      </font>
      <protection locked="0" hidden="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protection locked="0" hidden="0"/>
    </dxf>
    <dxf>
      <font>
        <b/>
        <i val="0"/>
        <strike val="0"/>
        <condense val="0"/>
        <extend val="0"/>
        <outline val="0"/>
        <shadow val="0"/>
        <u val="none"/>
        <vertAlign val="baseline"/>
        <sz val="11"/>
        <color theme="1"/>
        <name val="Calibri"/>
        <family val="2"/>
        <scheme val="minor"/>
      </font>
      <fill>
        <patternFill patternType="solid">
          <fgColor indexed="64"/>
          <bgColor theme="3" tint="0.59999389629810485"/>
        </patternFill>
      </fill>
      <alignment horizontal="left" vertical="bottom" textRotation="0" wrapText="1" indent="0" justifyLastLine="0" shrinkToFit="0" readingOrder="0"/>
      <protection locked="0" hidden="0"/>
    </dxf>
  </dxfs>
  <tableStyles count="0" defaultTableStyle="TableStyleMedium9"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1" Type="http://schemas.openxmlformats.org/officeDocument/2006/relationships/image" Target="../media/image9.png"/></Relationships>
</file>

<file path=xl/drawings/_rels/drawing5.xml.rels><?xml version="1.0" encoding="UTF-8" standalone="yes"?>
<Relationships xmlns="http://schemas.openxmlformats.org/package/2006/relationships"><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1" Type="http://schemas.openxmlformats.org/officeDocument/2006/relationships/image" Target="../media/image9.png"/></Relationships>
</file>

<file path=xl/drawings/_rels/drawing7.xml.rels><?xml version="1.0" encoding="UTF-8" standalone="yes"?>
<Relationships xmlns="http://schemas.openxmlformats.org/package/2006/relationships"><Relationship Id="rId1" Type="http://schemas.openxmlformats.org/officeDocument/2006/relationships/image" Target="../media/image9.png"/></Relationships>
</file>

<file path=xl/drawings/_rels/drawing8.xml.rels><?xml version="1.0" encoding="UTF-8" standalone="yes"?>
<Relationships xmlns="http://schemas.openxmlformats.org/package/2006/relationships"><Relationship Id="rId1" Type="http://schemas.openxmlformats.org/officeDocument/2006/relationships/image" Target="../media/image9.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5.emf"/><Relationship Id="rId1" Type="http://schemas.openxmlformats.org/officeDocument/2006/relationships/image" Target="../media/image6.emf"/><Relationship Id="rId6" Type="http://schemas.openxmlformats.org/officeDocument/2006/relationships/image" Target="../media/image1.emf"/><Relationship Id="rId5" Type="http://schemas.openxmlformats.org/officeDocument/2006/relationships/image" Target="../media/image2.emf"/><Relationship Id="rId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2</xdr:col>
      <xdr:colOff>1314450</xdr:colOff>
      <xdr:row>0</xdr:row>
      <xdr:rowOff>85725</xdr:rowOff>
    </xdr:from>
    <xdr:to>
      <xdr:col>7</xdr:col>
      <xdr:colOff>1238251</xdr:colOff>
      <xdr:row>2</xdr:row>
      <xdr:rowOff>9525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724150" y="85725"/>
          <a:ext cx="10544176" cy="809625"/>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ctr"/>
        <a:lstStyle/>
        <a:p>
          <a:r>
            <a:rPr lang="en-US" sz="1200" b="1"/>
            <a:t>INSTRUCTIONS</a:t>
          </a:r>
        </a:p>
        <a:p>
          <a:r>
            <a:rPr lang="en-US" sz="1200" b="0"/>
            <a:t>Use</a:t>
          </a:r>
          <a:r>
            <a:rPr lang="en-US" sz="1200" b="0" baseline="0"/>
            <a:t> this worksheet to a</a:t>
          </a:r>
          <a:r>
            <a:rPr lang="en-US" sz="1200" b="0"/>
            <a:t>dd</a:t>
          </a:r>
          <a:r>
            <a:rPr lang="en-US" sz="1200" b="0" baseline="0"/>
            <a:t> Traveler Information, if creating a template for multiple travelers in your agency, information may be added to this worksheet and then by entering an "X" in the </a:t>
          </a:r>
          <a:r>
            <a:rPr lang="en-US" sz="1200" b="1" baseline="0"/>
            <a:t>SELECT TRAVELER </a:t>
          </a:r>
          <a:r>
            <a:rPr lang="en-US" sz="1200" b="0" baseline="0"/>
            <a:t>(Column A) for the appropriate traveler row, data will be populated to the </a:t>
          </a:r>
          <a:r>
            <a:rPr lang="en-US" sz="1200" b="1" baseline="0"/>
            <a:t>Travel Request </a:t>
          </a:r>
          <a:r>
            <a:rPr lang="en-US" sz="1200" b="0" baseline="0"/>
            <a:t>and</a:t>
          </a:r>
          <a:r>
            <a:rPr lang="en-US" sz="1200" b="1" baseline="0"/>
            <a:t> TA with Exp Report </a:t>
          </a:r>
          <a:r>
            <a:rPr lang="en-US" sz="1200" b="0" baseline="0"/>
            <a:t>tabs.</a:t>
          </a:r>
          <a:endParaRPr lang="en-US" sz="1200" b="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175260</xdr:colOff>
          <xdr:row>76</xdr:row>
          <xdr:rowOff>0</xdr:rowOff>
        </xdr:from>
        <xdr:to>
          <xdr:col>8</xdr:col>
          <xdr:colOff>175260</xdr:colOff>
          <xdr:row>76</xdr:row>
          <xdr:rowOff>0</xdr:rowOff>
        </xdr:to>
        <xdr:sp macro="" textlink="">
          <xdr:nvSpPr>
            <xdr:cNvPr id="20492" name="Button 12" hidden="1">
              <a:extLst>
                <a:ext uri="{63B3BB69-23CF-44E3-9099-C40C66FF867C}">
                  <a14:compatExt spid="_x0000_s20492"/>
                </a:ext>
                <a:ext uri="{FF2B5EF4-FFF2-40B4-BE49-F238E27FC236}">
                  <a16:creationId xmlns:a16="http://schemas.microsoft.com/office/drawing/2014/main" id="{00000000-0008-0000-0300-00000C5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1" i="0" u="none" strike="noStrike" baseline="0">
                  <a:solidFill>
                    <a:srgbClr val="000000"/>
                  </a:solidFill>
                  <a:latin typeface="Calibri"/>
                  <a:cs typeface="Calibri"/>
                </a:rPr>
                <a:t>Add Flight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175260</xdr:colOff>
          <xdr:row>76</xdr:row>
          <xdr:rowOff>0</xdr:rowOff>
        </xdr:from>
        <xdr:to>
          <xdr:col>8</xdr:col>
          <xdr:colOff>152400</xdr:colOff>
          <xdr:row>76</xdr:row>
          <xdr:rowOff>0</xdr:rowOff>
        </xdr:to>
        <xdr:sp macro="" textlink="">
          <xdr:nvSpPr>
            <xdr:cNvPr id="20493" name="Button 13" hidden="1">
              <a:extLst>
                <a:ext uri="{63B3BB69-23CF-44E3-9099-C40C66FF867C}">
                  <a14:compatExt spid="_x0000_s20493"/>
                </a:ext>
                <a:ext uri="{FF2B5EF4-FFF2-40B4-BE49-F238E27FC236}">
                  <a16:creationId xmlns:a16="http://schemas.microsoft.com/office/drawing/2014/main" id="{00000000-0008-0000-0300-00000D5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1" i="0" u="none" strike="noStrike" baseline="0">
                  <a:solidFill>
                    <a:srgbClr val="000000"/>
                  </a:solidFill>
                  <a:latin typeface="Calibri"/>
                  <a:cs typeface="Calibri"/>
                </a:rPr>
                <a:t>Add Hotel</a:t>
              </a:r>
            </a:p>
          </xdr:txBody>
        </xdr:sp>
        <xdr:clientData fPrintsWithSheet="0"/>
      </xdr:twoCellAnchor>
    </mc:Choice>
    <mc:Fallback/>
  </mc:AlternateContent>
  <xdr:twoCellAnchor editAs="oneCell">
    <xdr:from>
      <xdr:col>8</xdr:col>
      <xdr:colOff>47625</xdr:colOff>
      <xdr:row>2</xdr:row>
      <xdr:rowOff>19050</xdr:rowOff>
    </xdr:from>
    <xdr:to>
      <xdr:col>9</xdr:col>
      <xdr:colOff>186690</xdr:colOff>
      <xdr:row>3</xdr:row>
      <xdr:rowOff>186690</xdr:rowOff>
    </xdr:to>
    <xdr:pic>
      <xdr:nvPicPr>
        <xdr:cNvPr id="20598" name="Picture 23">
          <a:extLst>
            <a:ext uri="{FF2B5EF4-FFF2-40B4-BE49-F238E27FC236}">
              <a16:creationId xmlns:a16="http://schemas.microsoft.com/office/drawing/2014/main" id="{00000000-0008-0000-0300-0000765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0225" y="342900"/>
          <a:ext cx="3429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45720</xdr:colOff>
          <xdr:row>22</xdr:row>
          <xdr:rowOff>45720</xdr:rowOff>
        </xdr:from>
        <xdr:to>
          <xdr:col>14</xdr:col>
          <xdr:colOff>152400</xdr:colOff>
          <xdr:row>22</xdr:row>
          <xdr:rowOff>274320</xdr:rowOff>
        </xdr:to>
        <xdr:sp macro="" textlink="">
          <xdr:nvSpPr>
            <xdr:cNvPr id="20572" name="BoardTravel" hidden="1">
              <a:extLst>
                <a:ext uri="{63B3BB69-23CF-44E3-9099-C40C66FF867C}">
                  <a14:compatExt spid="_x0000_s20572"/>
                </a:ext>
                <a:ext uri="{FF2B5EF4-FFF2-40B4-BE49-F238E27FC236}">
                  <a16:creationId xmlns:a16="http://schemas.microsoft.com/office/drawing/2014/main" id="{00000000-0008-0000-0300-00005C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45720</xdr:colOff>
          <xdr:row>22</xdr:row>
          <xdr:rowOff>220980</xdr:rowOff>
        </xdr:from>
        <xdr:to>
          <xdr:col>14</xdr:col>
          <xdr:colOff>152400</xdr:colOff>
          <xdr:row>22</xdr:row>
          <xdr:rowOff>449580</xdr:rowOff>
        </xdr:to>
        <xdr:sp macro="" textlink="">
          <xdr:nvSpPr>
            <xdr:cNvPr id="20573" name="ConfTravel" hidden="1">
              <a:extLst>
                <a:ext uri="{63B3BB69-23CF-44E3-9099-C40C66FF867C}">
                  <a14:compatExt spid="_x0000_s20573"/>
                </a:ext>
                <a:ext uri="{FF2B5EF4-FFF2-40B4-BE49-F238E27FC236}">
                  <a16:creationId xmlns:a16="http://schemas.microsoft.com/office/drawing/2014/main" id="{00000000-0008-0000-0300-00005D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45720</xdr:colOff>
          <xdr:row>22</xdr:row>
          <xdr:rowOff>419100</xdr:rowOff>
        </xdr:from>
        <xdr:to>
          <xdr:col>14</xdr:col>
          <xdr:colOff>152400</xdr:colOff>
          <xdr:row>22</xdr:row>
          <xdr:rowOff>647700</xdr:rowOff>
        </xdr:to>
        <xdr:sp macro="" textlink="">
          <xdr:nvSpPr>
            <xdr:cNvPr id="20574" name="ConstTravel" hidden="1">
              <a:extLst>
                <a:ext uri="{63B3BB69-23CF-44E3-9099-C40C66FF867C}">
                  <a14:compatExt spid="_x0000_s20574"/>
                </a:ext>
                <a:ext uri="{FF2B5EF4-FFF2-40B4-BE49-F238E27FC236}">
                  <a16:creationId xmlns:a16="http://schemas.microsoft.com/office/drawing/2014/main" id="{00000000-0008-0000-0300-00005E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76200</xdr:colOff>
          <xdr:row>22</xdr:row>
          <xdr:rowOff>30480</xdr:rowOff>
        </xdr:from>
        <xdr:to>
          <xdr:col>29</xdr:col>
          <xdr:colOff>182880</xdr:colOff>
          <xdr:row>22</xdr:row>
          <xdr:rowOff>259080</xdr:rowOff>
        </xdr:to>
        <xdr:sp macro="" textlink="">
          <xdr:nvSpPr>
            <xdr:cNvPr id="20575" name="DeptTravel" hidden="1">
              <a:extLst>
                <a:ext uri="{63B3BB69-23CF-44E3-9099-C40C66FF867C}">
                  <a14:compatExt spid="_x0000_s20575"/>
                </a:ext>
                <a:ext uri="{FF2B5EF4-FFF2-40B4-BE49-F238E27FC236}">
                  <a16:creationId xmlns:a16="http://schemas.microsoft.com/office/drawing/2014/main" id="{00000000-0008-0000-0300-00005F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76200</xdr:colOff>
          <xdr:row>22</xdr:row>
          <xdr:rowOff>228600</xdr:rowOff>
        </xdr:from>
        <xdr:to>
          <xdr:col>29</xdr:col>
          <xdr:colOff>190500</xdr:colOff>
          <xdr:row>22</xdr:row>
          <xdr:rowOff>457200</xdr:rowOff>
        </xdr:to>
        <xdr:sp macro="" textlink="">
          <xdr:nvSpPr>
            <xdr:cNvPr id="20576" name="LegTravel" hidden="1">
              <a:extLst>
                <a:ext uri="{63B3BB69-23CF-44E3-9099-C40C66FF867C}">
                  <a14:compatExt spid="_x0000_s20576"/>
                </a:ext>
                <a:ext uri="{FF2B5EF4-FFF2-40B4-BE49-F238E27FC236}">
                  <a16:creationId xmlns:a16="http://schemas.microsoft.com/office/drawing/2014/main" id="{00000000-0008-0000-0300-000060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76200</xdr:colOff>
          <xdr:row>22</xdr:row>
          <xdr:rowOff>426720</xdr:rowOff>
        </xdr:from>
        <xdr:to>
          <xdr:col>29</xdr:col>
          <xdr:colOff>190500</xdr:colOff>
          <xdr:row>22</xdr:row>
          <xdr:rowOff>655320</xdr:rowOff>
        </xdr:to>
        <xdr:sp macro="" textlink="">
          <xdr:nvSpPr>
            <xdr:cNvPr id="20578" name="GOVTravel" hidden="1">
              <a:extLst>
                <a:ext uri="{63B3BB69-23CF-44E3-9099-C40C66FF867C}">
                  <a14:compatExt spid="_x0000_s20578"/>
                </a:ext>
                <a:ext uri="{FF2B5EF4-FFF2-40B4-BE49-F238E27FC236}">
                  <a16:creationId xmlns:a16="http://schemas.microsoft.com/office/drawing/2014/main" id="{00000000-0008-0000-0300-000062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9</xdr:col>
      <xdr:colOff>47625</xdr:colOff>
      <xdr:row>6</xdr:row>
      <xdr:rowOff>19050</xdr:rowOff>
    </xdr:from>
    <xdr:to>
      <xdr:col>10</xdr:col>
      <xdr:colOff>171450</xdr:colOff>
      <xdr:row>8</xdr:row>
      <xdr:rowOff>0</xdr:rowOff>
    </xdr:to>
    <xdr:pic>
      <xdr:nvPicPr>
        <xdr:cNvPr id="15511" name="Picture 1">
          <a:extLst>
            <a:ext uri="{FF2B5EF4-FFF2-40B4-BE49-F238E27FC236}">
              <a16:creationId xmlns:a16="http://schemas.microsoft.com/office/drawing/2014/main" id="{00000000-0008-0000-0400-0000973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9300" y="1371600"/>
          <a:ext cx="3429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47625</xdr:colOff>
      <xdr:row>0</xdr:row>
      <xdr:rowOff>19050</xdr:rowOff>
    </xdr:from>
    <xdr:to>
      <xdr:col>9</xdr:col>
      <xdr:colOff>171450</xdr:colOff>
      <xdr:row>2</xdr:row>
      <xdr:rowOff>0</xdr:rowOff>
    </xdr:to>
    <xdr:pic>
      <xdr:nvPicPr>
        <xdr:cNvPr id="18504" name="Picture 1">
          <a:extLst>
            <a:ext uri="{FF2B5EF4-FFF2-40B4-BE49-F238E27FC236}">
              <a16:creationId xmlns:a16="http://schemas.microsoft.com/office/drawing/2014/main" id="{00000000-0008-0000-0500-000048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0225" y="19050"/>
          <a:ext cx="3429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47625</xdr:colOff>
      <xdr:row>0</xdr:row>
      <xdr:rowOff>19050</xdr:rowOff>
    </xdr:from>
    <xdr:to>
      <xdr:col>9</xdr:col>
      <xdr:colOff>171450</xdr:colOff>
      <xdr:row>2</xdr:row>
      <xdr:rowOff>0</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 y="19050"/>
          <a:ext cx="352425" cy="3467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47625</xdr:colOff>
      <xdr:row>0</xdr:row>
      <xdr:rowOff>19050</xdr:rowOff>
    </xdr:from>
    <xdr:to>
      <xdr:col>9</xdr:col>
      <xdr:colOff>171450</xdr:colOff>
      <xdr:row>2</xdr:row>
      <xdr:rowOff>0</xdr:rowOff>
    </xdr:to>
    <xdr:pic>
      <xdr:nvPicPr>
        <xdr:cNvPr id="4" name="Picture 1">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 y="19050"/>
          <a:ext cx="352425" cy="3467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47625</xdr:colOff>
      <xdr:row>0</xdr:row>
      <xdr:rowOff>19050</xdr:rowOff>
    </xdr:from>
    <xdr:to>
      <xdr:col>9</xdr:col>
      <xdr:colOff>171450</xdr:colOff>
      <xdr:row>2</xdr:row>
      <xdr:rowOff>0</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 y="19050"/>
          <a:ext cx="352425" cy="3467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47625</xdr:colOff>
      <xdr:row>0</xdr:row>
      <xdr:rowOff>19050</xdr:rowOff>
    </xdr:from>
    <xdr:to>
      <xdr:col>9</xdr:col>
      <xdr:colOff>171450</xdr:colOff>
      <xdr:row>2</xdr:row>
      <xdr:rowOff>0</xdr:rowOff>
    </xdr:to>
    <xdr:pic>
      <xdr:nvPicPr>
        <xdr:cNvPr id="4" name="Picture 1">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 y="19050"/>
          <a:ext cx="352425" cy="3467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47625</xdr:colOff>
      <xdr:row>0</xdr:row>
      <xdr:rowOff>19050</xdr:rowOff>
    </xdr:from>
    <xdr:to>
      <xdr:col>9</xdr:col>
      <xdr:colOff>171450</xdr:colOff>
      <xdr:row>2</xdr:row>
      <xdr:rowOff>0</xdr:rowOff>
    </xdr:to>
    <xdr:pic>
      <xdr:nvPicPr>
        <xdr:cNvPr id="2" name="Picture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 y="19050"/>
          <a:ext cx="352425" cy="3467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47625</xdr:colOff>
      <xdr:row>0</xdr:row>
      <xdr:rowOff>19050</xdr:rowOff>
    </xdr:from>
    <xdr:to>
      <xdr:col>9</xdr:col>
      <xdr:colOff>171450</xdr:colOff>
      <xdr:row>2</xdr:row>
      <xdr:rowOff>0</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 y="19050"/>
          <a:ext cx="352425" cy="3467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47625</xdr:colOff>
      <xdr:row>0</xdr:row>
      <xdr:rowOff>19050</xdr:rowOff>
    </xdr:from>
    <xdr:to>
      <xdr:col>9</xdr:col>
      <xdr:colOff>171450</xdr:colOff>
      <xdr:row>2</xdr:row>
      <xdr:rowOff>0</xdr:rowOff>
    </xdr:to>
    <xdr:pic>
      <xdr:nvPicPr>
        <xdr:cNvPr id="5" name="Picture 1">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 y="19050"/>
          <a:ext cx="352425" cy="3467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47625</xdr:colOff>
      <xdr:row>0</xdr:row>
      <xdr:rowOff>19050</xdr:rowOff>
    </xdr:from>
    <xdr:to>
      <xdr:col>9</xdr:col>
      <xdr:colOff>171450</xdr:colOff>
      <xdr:row>2</xdr:row>
      <xdr:rowOff>0</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 y="19050"/>
          <a:ext cx="352425" cy="3467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47625</xdr:colOff>
      <xdr:row>0</xdr:row>
      <xdr:rowOff>19050</xdr:rowOff>
    </xdr:from>
    <xdr:to>
      <xdr:col>9</xdr:col>
      <xdr:colOff>171450</xdr:colOff>
      <xdr:row>2</xdr:row>
      <xdr:rowOff>0</xdr:rowOff>
    </xdr:to>
    <xdr:pic>
      <xdr:nvPicPr>
        <xdr:cNvPr id="4" name="Picture 3">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 y="19050"/>
          <a:ext cx="352425" cy="3467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47625</xdr:colOff>
      <xdr:row>0</xdr:row>
      <xdr:rowOff>19050</xdr:rowOff>
    </xdr:from>
    <xdr:to>
      <xdr:col>9</xdr:col>
      <xdr:colOff>171450</xdr:colOff>
      <xdr:row>2</xdr:row>
      <xdr:rowOff>0</xdr:rowOff>
    </xdr:to>
    <xdr:pic>
      <xdr:nvPicPr>
        <xdr:cNvPr id="5" name="Picture 1">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 y="19050"/>
          <a:ext cx="352425" cy="3467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Thomas, Amanda S W (DOA)" id="{CEDADAE2-A084-4444-BCEC-D461BA8CA010}" userId="S::amanda.thomas@alaska.gov::94f3862c-fa4a-4b40-821c-00a02c34e684"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722E42E-B2E4-4B2B-9E05-6B275DE302B0}" name="AllTravelers" displayName="AllTravelers" ref="A6:N107" totalsRowShown="0" headerRowDxfId="83" dataDxfId="82">
  <autoFilter ref="A6:N107" xr:uid="{73655A96-D0E1-47B1-B7CF-98AE825A340D}"/>
  <sortState xmlns:xlrd2="http://schemas.microsoft.com/office/spreadsheetml/2017/richdata2" ref="A7:N107">
    <sortCondition ref="D6:D107"/>
  </sortState>
  <tableColumns count="14">
    <tableColumn id="1" xr3:uid="{5E8DA8A6-769E-4F74-BB56-09AC4B0A739A}" name="SELECT TRAVELER" dataDxfId="81"/>
    <tableColumn id="4" xr3:uid="{5E85AE46-77E9-4826-B2BF-2D9DBCA330E0}" name="DIVISION (3-CHAR)" dataDxfId="80"/>
    <tableColumn id="2" xr3:uid="{6EA80F5D-7475-4783-A199-14FCE681F7B0}" name="SECTION" dataDxfId="79"/>
    <tableColumn id="6" xr3:uid="{9F6E1DCA-A651-4DBE-91CF-110D058A6A11}" name="EMPL NUM" dataDxfId="78"/>
    <tableColumn id="7" xr3:uid="{14D3A47F-1FF2-42BE-93EC-D89158FE2ED1}" name="TRAVELER'S LEGAL NAME" dataDxfId="77"/>
    <tableColumn id="8" xr3:uid="{AEE1CE4C-C24C-49FA-AD5C-FF24C299F779}" name="JOB TITLE" dataDxfId="76"/>
    <tableColumn id="9" xr3:uid="{D48C2496-03AC-464C-B585-5C0801DC2626}" name="BARGAINING UNIT" dataDxfId="75"/>
    <tableColumn id="10" xr3:uid="{B8AE7C9D-9C72-4DE5-B624-8D5E4A341312}" name="DUTY STATION" dataDxfId="74"/>
    <tableColumn id="13" xr3:uid="{36CDD155-610B-49E2-A241-7E8690BD00B2}" name="VCUST NUMBER" dataDxfId="73"/>
    <tableColumn id="14" xr3:uid="{2318AB02-87F3-4A21-A49C-8729B3CF6656}" name="PHONE NO." dataDxfId="72"/>
    <tableColumn id="15" xr3:uid="{1B40016D-81A3-41D5-885C-AA16192B1AAD}" name="PERSONAL PHYSICAL ADDRESS_x000a_(Street No., City, State Zip)_x000a_optional" dataDxfId="71"/>
    <tableColumn id="3" xr3:uid="{CBECA12F-146B-4AD3-84E5-E68C642D5EB2}" name="PERSONAL MAILING ADDRESS_x000a_(If different from Physical Address)" dataDxfId="70"/>
    <tableColumn id="16" xr3:uid="{F3AF8847-BC5A-493E-9D73-8087BF4B2C41}" name="DOES TRAVELER HAVE E-TRAVEL PROFILE?" dataDxfId="69"/>
    <tableColumn id="17" xr3:uid="{8B48FB0A-C06D-4F04-B3B6-0BAD1A811C1C}" name="IF NO, PROVIDE GENERIC PROFILE TO BE USED" dataDxfId="6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094BF0E-4269-4043-BB48-512EF75E71C9}" name="Table2" displayName="Table2" ref="Q1:U192" totalsRowShown="0" headerRowDxfId="67" dataDxfId="66" tableBorderDxfId="65">
  <autoFilter ref="Q1:U192" xr:uid="{4094BF0E-4269-4043-BB48-512EF75E71C9}"/>
  <tableColumns count="5">
    <tableColumn id="1" xr3:uid="{84A52CD9-B5DE-416C-B0D9-42B54F5528BE}" name="FY" dataDxfId="64"/>
    <tableColumn id="2" xr3:uid="{EACBFD2C-176B-4E0D-81BB-B04AA84EDF69}" name="DEPT" dataDxfId="63"/>
    <tableColumn id="3" xr3:uid="{882B758C-A961-4FBA-8FDF-A3278C00FCEB}" name="DIV" dataDxfId="62"/>
    <tableColumn id="4" xr3:uid="{0DACD12D-73B7-47FA-8CB1-656D27296E5A}" name="DIV SHORT NAME" dataDxfId="61"/>
    <tableColumn id="5" xr3:uid="{17318CF7-F126-4BF3-A7EA-91205A606BAB}" name="DIV NAME" dataDxfId="6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6" dT="2019-08-08T20:29:43.39" personId="{CEDADAE2-A084-4444-BCEC-D461BA8CA010}" id="{778D134A-558A-4159-AD1B-ACFEDC040D0C}">
    <text>Enter any character or symbol in the row below for the traveler who is requesting travel. The information from that row will be populated to the Travel Request and TA with Exp Report tabs.</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upport.office.com/en-us/article/enable-or-disable-macros-in-office-files-12b036fd-d140-4e74-b45e-16fed1a7e5c6?ocmsassetID=HA010354316&amp;CorrelationId=27fb2fc3-e775-4620-8d18-e51d0405acc3&amp;ui=en-US&amp;rs=en-US&amp;ad=US" TargetMode="External"/><Relationship Id="rId1" Type="http://schemas.openxmlformats.org/officeDocument/2006/relationships/hyperlink" Target="https://support.office.com/en-us/article/about-office-what-version-of-office-am-i-using-932788b8-a3ce-44bf-bb09-e334518b8b19?ocmsassetID=HA101873769&amp;CorrelationId=c7199a7c-cfd3-447a-9240-71eebcadc335&amp;ui=en-US&amp;rs=en-US&amp;ad=US"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13" Type="http://schemas.openxmlformats.org/officeDocument/2006/relationships/image" Target="../media/image2.emf"/><Relationship Id="rId18" Type="http://schemas.openxmlformats.org/officeDocument/2006/relationships/control" Target="../activeX/activeX5.xml"/><Relationship Id="rId3" Type="http://schemas.openxmlformats.org/officeDocument/2006/relationships/hyperlink" Target="mailto:doa.ssoa.newbooking@alaska.gov" TargetMode="External"/><Relationship Id="rId21" Type="http://schemas.openxmlformats.org/officeDocument/2006/relationships/image" Target="../media/image6.emf"/><Relationship Id="rId7" Type="http://schemas.openxmlformats.org/officeDocument/2006/relationships/printerSettings" Target="../printerSettings/printerSettings4.bin"/><Relationship Id="rId12" Type="http://schemas.openxmlformats.org/officeDocument/2006/relationships/control" Target="../activeX/activeX2.xml"/><Relationship Id="rId17" Type="http://schemas.openxmlformats.org/officeDocument/2006/relationships/image" Target="../media/image4.emf"/><Relationship Id="rId2" Type="http://schemas.openxmlformats.org/officeDocument/2006/relationships/hyperlink" Target="http://doa.alaska.gov/dof/manuals/aam/resource/60t.pdf" TargetMode="External"/><Relationship Id="rId16" Type="http://schemas.openxmlformats.org/officeDocument/2006/relationships/control" Target="../activeX/activeX4.xml"/><Relationship Id="rId20" Type="http://schemas.openxmlformats.org/officeDocument/2006/relationships/control" Target="../activeX/activeX6.xml"/><Relationship Id="rId1" Type="http://schemas.openxmlformats.org/officeDocument/2006/relationships/hyperlink" Target="http://doa.alaska.gov/dof/forms/resource/trvl_adv_auth.pdf" TargetMode="External"/><Relationship Id="rId6" Type="http://schemas.openxmlformats.org/officeDocument/2006/relationships/hyperlink" Target="http://doa.alaska.gov/dof/manuals/aam/resource/60t.pdf" TargetMode="External"/><Relationship Id="rId11" Type="http://schemas.openxmlformats.org/officeDocument/2006/relationships/image" Target="../media/image1.emf"/><Relationship Id="rId5" Type="http://schemas.openxmlformats.org/officeDocument/2006/relationships/hyperlink" Target="http://doa.alaska.gov/dof/manuals/aam/resource/60t.pdf" TargetMode="External"/><Relationship Id="rId15" Type="http://schemas.openxmlformats.org/officeDocument/2006/relationships/image" Target="../media/image3.emf"/><Relationship Id="rId23" Type="http://schemas.openxmlformats.org/officeDocument/2006/relationships/ctrlProp" Target="../ctrlProps/ctrlProp2.xml"/><Relationship Id="rId10" Type="http://schemas.openxmlformats.org/officeDocument/2006/relationships/control" Target="../activeX/activeX1.xml"/><Relationship Id="rId19" Type="http://schemas.openxmlformats.org/officeDocument/2006/relationships/image" Target="../media/image5.emf"/><Relationship Id="rId4" Type="http://schemas.openxmlformats.org/officeDocument/2006/relationships/hyperlink" Target="mailto:doa.ssoa.selfbooking@alaska.gov" TargetMode="External"/><Relationship Id="rId9" Type="http://schemas.openxmlformats.org/officeDocument/2006/relationships/vmlDrawing" Target="../drawings/vmlDrawing2.vml"/><Relationship Id="rId14" Type="http://schemas.openxmlformats.org/officeDocument/2006/relationships/control" Target="../activeX/activeX3.xml"/><Relationship Id="rId22"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B2:C77"/>
  <sheetViews>
    <sheetView showGridLines="0" showRowColHeaders="0" tabSelected="1" workbookViewId="0">
      <pane ySplit="2" topLeftCell="A3" activePane="bottomLeft" state="frozen"/>
      <selection pane="bottomLeft" activeCell="A3" sqref="A3"/>
    </sheetView>
  </sheetViews>
  <sheetFormatPr defaultRowHeight="18" x14ac:dyDescent="0.35"/>
  <cols>
    <col min="1" max="1" width="3.5546875" style="143" customWidth="1"/>
    <col min="2" max="2" width="7.109375" style="143" customWidth="1"/>
    <col min="3" max="3" width="93.33203125" style="143" customWidth="1"/>
    <col min="4" max="257" width="8.88671875" style="143"/>
    <col min="258" max="258" width="96.33203125" style="143" customWidth="1"/>
    <col min="259" max="513" width="8.88671875" style="143"/>
    <col min="514" max="514" width="96.33203125" style="143" customWidth="1"/>
    <col min="515" max="769" width="8.88671875" style="143"/>
    <col min="770" max="770" width="96.33203125" style="143" customWidth="1"/>
    <col min="771" max="1025" width="8.88671875" style="143"/>
    <col min="1026" max="1026" width="96.33203125" style="143" customWidth="1"/>
    <col min="1027" max="1281" width="8.88671875" style="143"/>
    <col min="1282" max="1282" width="96.33203125" style="143" customWidth="1"/>
    <col min="1283" max="1537" width="8.88671875" style="143"/>
    <col min="1538" max="1538" width="96.33203125" style="143" customWidth="1"/>
    <col min="1539" max="1793" width="8.88671875" style="143"/>
    <col min="1794" max="1794" width="96.33203125" style="143" customWidth="1"/>
    <col min="1795" max="2049" width="8.88671875" style="143"/>
    <col min="2050" max="2050" width="96.33203125" style="143" customWidth="1"/>
    <col min="2051" max="2305" width="8.88671875" style="143"/>
    <col min="2306" max="2306" width="96.33203125" style="143" customWidth="1"/>
    <col min="2307" max="2561" width="8.88671875" style="143"/>
    <col min="2562" max="2562" width="96.33203125" style="143" customWidth="1"/>
    <col min="2563" max="2817" width="8.88671875" style="143"/>
    <col min="2818" max="2818" width="96.33203125" style="143" customWidth="1"/>
    <col min="2819" max="3073" width="8.88671875" style="143"/>
    <col min="3074" max="3074" width="96.33203125" style="143" customWidth="1"/>
    <col min="3075" max="3329" width="8.88671875" style="143"/>
    <col min="3330" max="3330" width="96.33203125" style="143" customWidth="1"/>
    <col min="3331" max="3585" width="8.88671875" style="143"/>
    <col min="3586" max="3586" width="96.33203125" style="143" customWidth="1"/>
    <col min="3587" max="3841" width="8.88671875" style="143"/>
    <col min="3842" max="3842" width="96.33203125" style="143" customWidth="1"/>
    <col min="3843" max="4097" width="8.88671875" style="143"/>
    <col min="4098" max="4098" width="96.33203125" style="143" customWidth="1"/>
    <col min="4099" max="4353" width="8.88671875" style="143"/>
    <col min="4354" max="4354" width="96.33203125" style="143" customWidth="1"/>
    <col min="4355" max="4609" width="8.88671875" style="143"/>
    <col min="4610" max="4610" width="96.33203125" style="143" customWidth="1"/>
    <col min="4611" max="4865" width="8.88671875" style="143"/>
    <col min="4866" max="4866" width="96.33203125" style="143" customWidth="1"/>
    <col min="4867" max="5121" width="8.88671875" style="143"/>
    <col min="5122" max="5122" width="96.33203125" style="143" customWidth="1"/>
    <col min="5123" max="5377" width="8.88671875" style="143"/>
    <col min="5378" max="5378" width="96.33203125" style="143" customWidth="1"/>
    <col min="5379" max="5633" width="8.88671875" style="143"/>
    <col min="5634" max="5634" width="96.33203125" style="143" customWidth="1"/>
    <col min="5635" max="5889" width="8.88671875" style="143"/>
    <col min="5890" max="5890" width="96.33203125" style="143" customWidth="1"/>
    <col min="5891" max="6145" width="8.88671875" style="143"/>
    <col min="6146" max="6146" width="96.33203125" style="143" customWidth="1"/>
    <col min="6147" max="6401" width="8.88671875" style="143"/>
    <col min="6402" max="6402" width="96.33203125" style="143" customWidth="1"/>
    <col min="6403" max="6657" width="8.88671875" style="143"/>
    <col min="6658" max="6658" width="96.33203125" style="143" customWidth="1"/>
    <col min="6659" max="6913" width="8.88671875" style="143"/>
    <col min="6914" max="6914" width="96.33203125" style="143" customWidth="1"/>
    <col min="6915" max="7169" width="8.88671875" style="143"/>
    <col min="7170" max="7170" width="96.33203125" style="143" customWidth="1"/>
    <col min="7171" max="7425" width="8.88671875" style="143"/>
    <col min="7426" max="7426" width="96.33203125" style="143" customWidth="1"/>
    <col min="7427" max="7681" width="8.88671875" style="143"/>
    <col min="7682" max="7682" width="96.33203125" style="143" customWidth="1"/>
    <col min="7683" max="7937" width="8.88671875" style="143"/>
    <col min="7938" max="7938" width="96.33203125" style="143" customWidth="1"/>
    <col min="7939" max="8193" width="8.88671875" style="143"/>
    <col min="8194" max="8194" width="96.33203125" style="143" customWidth="1"/>
    <col min="8195" max="8449" width="8.88671875" style="143"/>
    <col min="8450" max="8450" width="96.33203125" style="143" customWidth="1"/>
    <col min="8451" max="8705" width="8.88671875" style="143"/>
    <col min="8706" max="8706" width="96.33203125" style="143" customWidth="1"/>
    <col min="8707" max="8961" width="8.88671875" style="143"/>
    <col min="8962" max="8962" width="96.33203125" style="143" customWidth="1"/>
    <col min="8963" max="9217" width="8.88671875" style="143"/>
    <col min="9218" max="9218" width="96.33203125" style="143" customWidth="1"/>
    <col min="9219" max="9473" width="8.88671875" style="143"/>
    <col min="9474" max="9474" width="96.33203125" style="143" customWidth="1"/>
    <col min="9475" max="9729" width="8.88671875" style="143"/>
    <col min="9730" max="9730" width="96.33203125" style="143" customWidth="1"/>
    <col min="9731" max="9985" width="8.88671875" style="143"/>
    <col min="9986" max="9986" width="96.33203125" style="143" customWidth="1"/>
    <col min="9987" max="10241" width="8.88671875" style="143"/>
    <col min="10242" max="10242" width="96.33203125" style="143" customWidth="1"/>
    <col min="10243" max="10497" width="8.88671875" style="143"/>
    <col min="10498" max="10498" width="96.33203125" style="143" customWidth="1"/>
    <col min="10499" max="10753" width="8.88671875" style="143"/>
    <col min="10754" max="10754" width="96.33203125" style="143" customWidth="1"/>
    <col min="10755" max="11009" width="8.88671875" style="143"/>
    <col min="11010" max="11010" width="96.33203125" style="143" customWidth="1"/>
    <col min="11011" max="11265" width="8.88671875" style="143"/>
    <col min="11266" max="11266" width="96.33203125" style="143" customWidth="1"/>
    <col min="11267" max="11521" width="8.88671875" style="143"/>
    <col min="11522" max="11522" width="96.33203125" style="143" customWidth="1"/>
    <col min="11523" max="11777" width="8.88671875" style="143"/>
    <col min="11778" max="11778" width="96.33203125" style="143" customWidth="1"/>
    <col min="11779" max="12033" width="8.88671875" style="143"/>
    <col min="12034" max="12034" width="96.33203125" style="143" customWidth="1"/>
    <col min="12035" max="12289" width="8.88671875" style="143"/>
    <col min="12290" max="12290" width="96.33203125" style="143" customWidth="1"/>
    <col min="12291" max="12545" width="8.88671875" style="143"/>
    <col min="12546" max="12546" width="96.33203125" style="143" customWidth="1"/>
    <col min="12547" max="12801" width="8.88671875" style="143"/>
    <col min="12802" max="12802" width="96.33203125" style="143" customWidth="1"/>
    <col min="12803" max="13057" width="8.88671875" style="143"/>
    <col min="13058" max="13058" width="96.33203125" style="143" customWidth="1"/>
    <col min="13059" max="13313" width="8.88671875" style="143"/>
    <col min="13314" max="13314" width="96.33203125" style="143" customWidth="1"/>
    <col min="13315" max="13569" width="8.88671875" style="143"/>
    <col min="13570" max="13570" width="96.33203125" style="143" customWidth="1"/>
    <col min="13571" max="13825" width="8.88671875" style="143"/>
    <col min="13826" max="13826" width="96.33203125" style="143" customWidth="1"/>
    <col min="13827" max="14081" width="8.88671875" style="143"/>
    <col min="14082" max="14082" width="96.33203125" style="143" customWidth="1"/>
    <col min="14083" max="14337" width="8.88671875" style="143"/>
    <col min="14338" max="14338" width="96.33203125" style="143" customWidth="1"/>
    <col min="14339" max="14593" width="8.88671875" style="143"/>
    <col min="14594" max="14594" width="96.33203125" style="143" customWidth="1"/>
    <col min="14595" max="14849" width="8.88671875" style="143"/>
    <col min="14850" max="14850" width="96.33203125" style="143" customWidth="1"/>
    <col min="14851" max="15105" width="8.88671875" style="143"/>
    <col min="15106" max="15106" width="96.33203125" style="143" customWidth="1"/>
    <col min="15107" max="15361" width="8.88671875" style="143"/>
    <col min="15362" max="15362" width="96.33203125" style="143" customWidth="1"/>
    <col min="15363" max="15617" width="8.88671875" style="143"/>
    <col min="15618" max="15618" width="96.33203125" style="143" customWidth="1"/>
    <col min="15619" max="15873" width="8.88671875" style="143"/>
    <col min="15874" max="15874" width="96.33203125" style="143" customWidth="1"/>
    <col min="15875" max="16129" width="8.88671875" style="143"/>
    <col min="16130" max="16130" width="96.33203125" style="143" customWidth="1"/>
    <col min="16131" max="16384" width="8.88671875" style="143"/>
  </cols>
  <sheetData>
    <row r="2" spans="2:3" ht="39" customHeight="1" x14ac:dyDescent="0.35">
      <c r="B2" s="369" t="s">
        <v>284</v>
      </c>
      <c r="C2" s="369"/>
    </row>
    <row r="3" spans="2:3" s="144" customFormat="1" ht="15.6" x14ac:dyDescent="0.3"/>
    <row r="4" spans="2:3" ht="31.2" customHeight="1" x14ac:dyDescent="0.35">
      <c r="B4" s="370" t="s">
        <v>285</v>
      </c>
      <c r="C4" s="370"/>
    </row>
    <row r="6" spans="2:3" s="144" customFormat="1" ht="46.95" customHeight="1" x14ac:dyDescent="0.3">
      <c r="B6" s="371" t="s">
        <v>439</v>
      </c>
      <c r="C6" s="371"/>
    </row>
    <row r="7" spans="2:3" s="144" customFormat="1" ht="15.6" x14ac:dyDescent="0.3"/>
    <row r="8" spans="2:3" s="144" customFormat="1" ht="31.2" customHeight="1" x14ac:dyDescent="0.3">
      <c r="B8" s="371" t="s">
        <v>859</v>
      </c>
      <c r="C8" s="371"/>
    </row>
    <row r="9" spans="2:3" s="144" customFormat="1" ht="15.6" x14ac:dyDescent="0.3"/>
    <row r="10" spans="2:3" s="144" customFormat="1" ht="15.6" x14ac:dyDescent="0.3">
      <c r="B10" s="372" t="s">
        <v>860</v>
      </c>
      <c r="C10" s="372"/>
    </row>
    <row r="11" spans="2:3" s="145" customFormat="1" ht="15.6" x14ac:dyDescent="0.3">
      <c r="B11" s="372" t="s">
        <v>861</v>
      </c>
      <c r="C11" s="372"/>
    </row>
    <row r="12" spans="2:3" s="144" customFormat="1" ht="15.6" x14ac:dyDescent="0.3">
      <c r="B12" s="145"/>
    </row>
    <row r="13" spans="2:3" s="146" customFormat="1" ht="31.5" customHeight="1" x14ac:dyDescent="0.3">
      <c r="B13" s="371" t="s">
        <v>868</v>
      </c>
      <c r="C13" s="371"/>
    </row>
    <row r="14" spans="2:3" s="146" customFormat="1" ht="15" customHeight="1" x14ac:dyDescent="0.3">
      <c r="B14" s="236"/>
      <c r="C14" s="236"/>
    </row>
    <row r="15" spans="2:3" s="146" customFormat="1" ht="15.6" x14ac:dyDescent="0.3">
      <c r="B15" s="265" t="s">
        <v>862</v>
      </c>
      <c r="C15" s="265"/>
    </row>
    <row r="16" spans="2:3" s="146" customFormat="1" ht="14.4" x14ac:dyDescent="0.3"/>
    <row r="17" spans="2:3" s="144" customFormat="1" ht="15.6" x14ac:dyDescent="0.3">
      <c r="B17" s="373" t="s">
        <v>865</v>
      </c>
      <c r="C17" s="373"/>
    </row>
    <row r="18" spans="2:3" s="144" customFormat="1" ht="15.6" x14ac:dyDescent="0.3">
      <c r="B18" s="266"/>
      <c r="C18" s="266"/>
    </row>
    <row r="19" spans="2:3" s="144" customFormat="1" ht="62.4" x14ac:dyDescent="0.3">
      <c r="B19" s="266"/>
      <c r="C19" s="267" t="s">
        <v>863</v>
      </c>
    </row>
    <row r="20" spans="2:3" s="144" customFormat="1" ht="15.6" x14ac:dyDescent="0.3">
      <c r="B20" s="268"/>
    </row>
    <row r="21" spans="2:3" s="144" customFormat="1" ht="15.6" x14ac:dyDescent="0.3">
      <c r="B21" s="374" t="s">
        <v>866</v>
      </c>
      <c r="C21" s="374"/>
    </row>
    <row r="22" spans="2:3" s="144" customFormat="1" ht="15.6" x14ac:dyDescent="0.3">
      <c r="B22" s="269"/>
    </row>
    <row r="23" spans="2:3" s="144" customFormat="1" ht="46.8" x14ac:dyDescent="0.3">
      <c r="B23" s="269"/>
      <c r="C23" s="236" t="s">
        <v>864</v>
      </c>
    </row>
    <row r="24" spans="2:3" s="144" customFormat="1" ht="15.6" x14ac:dyDescent="0.3">
      <c r="B24" s="269"/>
    </row>
    <row r="25" spans="2:3" s="144" customFormat="1" ht="15.6" x14ac:dyDescent="0.3">
      <c r="B25" s="368" t="s">
        <v>911</v>
      </c>
      <c r="C25" s="368"/>
    </row>
    <row r="26" spans="2:3" s="146" customFormat="1" ht="14.4" x14ac:dyDescent="0.3"/>
    <row r="27" spans="2:3" s="146" customFormat="1" ht="46.8" x14ac:dyDescent="0.3">
      <c r="C27" s="236" t="s">
        <v>867</v>
      </c>
    </row>
    <row r="28" spans="2:3" s="146" customFormat="1" ht="14.4" x14ac:dyDescent="0.3"/>
    <row r="29" spans="2:3" s="146" customFormat="1" ht="14.4" x14ac:dyDescent="0.3"/>
    <row r="30" spans="2:3" s="146" customFormat="1" ht="14.4" x14ac:dyDescent="0.3"/>
    <row r="31" spans="2:3" s="146" customFormat="1" ht="14.4" x14ac:dyDescent="0.3"/>
    <row r="32" spans="2:3" s="146" customFormat="1" ht="14.4" x14ac:dyDescent="0.3"/>
    <row r="33" s="146" customFormat="1" ht="14.4" x14ac:dyDescent="0.3"/>
    <row r="34" s="146" customFormat="1" ht="14.4" x14ac:dyDescent="0.3"/>
    <row r="35" s="146" customFormat="1" ht="14.4" x14ac:dyDescent="0.3"/>
    <row r="36" s="146" customFormat="1" ht="14.4" x14ac:dyDescent="0.3"/>
    <row r="37" s="146" customFormat="1" ht="14.4" x14ac:dyDescent="0.3"/>
    <row r="38" s="146" customFormat="1" ht="14.4" x14ac:dyDescent="0.3"/>
    <row r="39" s="146" customFormat="1" ht="14.4" x14ac:dyDescent="0.3"/>
    <row r="40" s="146" customFormat="1" ht="14.4" x14ac:dyDescent="0.3"/>
    <row r="41" s="146" customFormat="1" ht="14.4" x14ac:dyDescent="0.3"/>
    <row r="42" s="146" customFormat="1" ht="14.4" x14ac:dyDescent="0.3"/>
    <row r="43" s="146" customFormat="1" ht="14.4" x14ac:dyDescent="0.3"/>
    <row r="44" s="146" customFormat="1" ht="14.4" x14ac:dyDescent="0.3"/>
    <row r="45" s="146" customFormat="1" ht="14.4" x14ac:dyDescent="0.3"/>
    <row r="46" s="146" customFormat="1" ht="14.4" x14ac:dyDescent="0.3"/>
    <row r="47" s="146" customFormat="1" ht="14.4" x14ac:dyDescent="0.3"/>
    <row r="48" s="146" customFormat="1" ht="14.4" x14ac:dyDescent="0.3"/>
    <row r="49" s="146" customFormat="1" ht="14.4" x14ac:dyDescent="0.3"/>
    <row r="50" s="146" customFormat="1" ht="14.4" x14ac:dyDescent="0.3"/>
    <row r="51" s="146" customFormat="1" ht="14.4" x14ac:dyDescent="0.3"/>
    <row r="52" s="146" customFormat="1" ht="14.4" x14ac:dyDescent="0.3"/>
    <row r="53" s="146" customFormat="1" ht="14.4" x14ac:dyDescent="0.3"/>
    <row r="54" s="146" customFormat="1" ht="14.4" x14ac:dyDescent="0.3"/>
    <row r="55" s="146" customFormat="1" ht="14.4" x14ac:dyDescent="0.3"/>
    <row r="56" s="146" customFormat="1" ht="14.4" x14ac:dyDescent="0.3"/>
    <row r="57" s="146" customFormat="1" ht="14.4" x14ac:dyDescent="0.3"/>
    <row r="58" s="146" customFormat="1" ht="14.4" x14ac:dyDescent="0.3"/>
    <row r="59" s="146" customFormat="1" ht="14.4" x14ac:dyDescent="0.3"/>
    <row r="60" s="146" customFormat="1" ht="14.4" x14ac:dyDescent="0.3"/>
    <row r="61" s="146" customFormat="1" ht="14.4" x14ac:dyDescent="0.3"/>
    <row r="62" s="146" customFormat="1" ht="14.4" x14ac:dyDescent="0.3"/>
    <row r="63" s="146" customFormat="1" ht="14.4" x14ac:dyDescent="0.3"/>
    <row r="64" s="146" customFormat="1" ht="14.4" x14ac:dyDescent="0.3"/>
    <row r="65" spans="2:3" s="146" customFormat="1" ht="14.4" x14ac:dyDescent="0.3"/>
    <row r="66" spans="2:3" x14ac:dyDescent="0.35">
      <c r="B66" s="146"/>
      <c r="C66" s="146"/>
    </row>
    <row r="67" spans="2:3" x14ac:dyDescent="0.35">
      <c r="B67" s="146"/>
      <c r="C67" s="146"/>
    </row>
    <row r="68" spans="2:3" x14ac:dyDescent="0.35">
      <c r="B68" s="146"/>
      <c r="C68" s="146"/>
    </row>
    <row r="69" spans="2:3" x14ac:dyDescent="0.35">
      <c r="B69" s="146"/>
      <c r="C69" s="146"/>
    </row>
    <row r="70" spans="2:3" x14ac:dyDescent="0.35">
      <c r="B70" s="146"/>
      <c r="C70" s="146"/>
    </row>
    <row r="71" spans="2:3" x14ac:dyDescent="0.35">
      <c r="B71" s="146"/>
      <c r="C71" s="146"/>
    </row>
    <row r="72" spans="2:3" x14ac:dyDescent="0.35">
      <c r="B72" s="146"/>
      <c r="C72" s="146"/>
    </row>
    <row r="73" spans="2:3" x14ac:dyDescent="0.35">
      <c r="B73" s="146"/>
      <c r="C73" s="146"/>
    </row>
    <row r="74" spans="2:3" x14ac:dyDescent="0.35">
      <c r="B74" s="146"/>
      <c r="C74" s="146"/>
    </row>
    <row r="75" spans="2:3" x14ac:dyDescent="0.35">
      <c r="B75" s="146"/>
      <c r="C75" s="146"/>
    </row>
    <row r="76" spans="2:3" x14ac:dyDescent="0.35">
      <c r="B76" s="146"/>
      <c r="C76" s="146"/>
    </row>
    <row r="77" spans="2:3" x14ac:dyDescent="0.35">
      <c r="B77" s="146"/>
      <c r="C77" s="146"/>
    </row>
  </sheetData>
  <sheetProtection algorithmName="SHA-512" hashValue="ON4iAoONJbRHudgVMVOuAG4nkqjZlg8dKFoNRLYPsT3V4ZrCUtYgqj4MMeQ+4sFnrdusIfxgjMRBwUhK45iuGA==" saltValue="ZmuVNdmjaLISDv8ljmm4Mg==" spinCount="100000" sheet="1" objects="1" scenarios="1"/>
  <mergeCells count="10">
    <mergeCell ref="B25:C25"/>
    <mergeCell ref="B2:C2"/>
    <mergeCell ref="B4:C4"/>
    <mergeCell ref="B6:C6"/>
    <mergeCell ref="B8:C8"/>
    <mergeCell ref="B10:C10"/>
    <mergeCell ref="B11:C11"/>
    <mergeCell ref="B13:C13"/>
    <mergeCell ref="B17:C17"/>
    <mergeCell ref="B21:C21"/>
  </mergeCells>
  <hyperlinks>
    <hyperlink ref="B10:C10" r:id="rId1" display="Click here for instructions on how to check which version of Excel you are using" xr:uid="{EB0A5D75-7623-4EFD-ACD9-F5012FF07F1B}"/>
    <hyperlink ref="B11" r:id="rId2" xr:uid="{EA748F41-997D-431B-B317-20BEBAA65A71}"/>
    <hyperlink ref="B17:C17" location="'Traveler Information'!A1" display="1) Traveler Information tab" xr:uid="{79DE52AE-F3C7-44D0-9F8E-438112B30E80}"/>
    <hyperlink ref="B21:C21" location="'Travel Request'!A1" display="2) Travel Request tab" xr:uid="{23452737-2826-4E6B-BC3F-C6B554FD39ED}"/>
    <hyperlink ref="B25:C25" location="'TA with Exp Report'!A1" display="3) TA with Exp Report tab:" xr:uid="{8C0884F0-EF31-499D-91F6-43326ACFC0C3}"/>
  </hyperlinks>
  <pageMargins left="0.7" right="0.7" top="0.75" bottom="0.75" header="0.3" footer="0.3"/>
  <pageSetup scale="88" fitToHeight="0" orientation="portrait" r:id="rId3"/>
  <headerFooter>
    <oddFooter>&amp;R&amp;8&amp;"Calibri"Printed: &amp;D | Form Revised: 01/04/2024</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tabColor theme="6" tint="0.59999389629810485"/>
  </sheetPr>
  <dimension ref="A1:BU56"/>
  <sheetViews>
    <sheetView showGridLines="0" zoomScaleNormal="100" workbookViewId="0">
      <pane ySplit="8" topLeftCell="A9" activePane="bottomLeft" state="frozen"/>
      <selection activeCell="A9" sqref="A9:C9"/>
      <selection pane="bottomLeft" activeCell="A9" sqref="A9:C9"/>
    </sheetView>
  </sheetViews>
  <sheetFormatPr defaultColWidth="3.33203125" defaultRowHeight="14.4" x14ac:dyDescent="0.3"/>
  <cols>
    <col min="1" max="1" width="3.33203125" style="17" customWidth="1"/>
    <col min="2" max="3" width="3.33203125" style="17"/>
    <col min="4" max="4" width="3.33203125" style="17" customWidth="1"/>
    <col min="5" max="5" width="3.33203125" style="17"/>
    <col min="6" max="6" width="3.33203125" style="17" customWidth="1"/>
    <col min="7" max="11" width="3.33203125" style="17"/>
    <col min="12" max="12" width="3.33203125" style="17" customWidth="1"/>
    <col min="13" max="14" width="3.33203125" style="17"/>
    <col min="15" max="16" width="3.33203125" style="17" customWidth="1"/>
    <col min="17" max="17" width="3.33203125" style="17"/>
    <col min="18" max="18" width="3.33203125" style="17" customWidth="1"/>
    <col min="19" max="19" width="3.33203125" style="17"/>
    <col min="20" max="20" width="3.44140625" style="17" customWidth="1"/>
    <col min="21" max="27" width="3.33203125" style="17" customWidth="1"/>
    <col min="28" max="31" width="3.33203125" style="17"/>
    <col min="32" max="32" width="3.33203125" hidden="1" customWidth="1"/>
    <col min="33" max="33" width="30.5546875" style="46" hidden="1" customWidth="1"/>
    <col min="34" max="34" width="10.6640625" style="14" customWidth="1"/>
    <col min="35" max="35" width="3.33203125" style="14" customWidth="1"/>
    <col min="36" max="44" width="3.33203125" style="17" customWidth="1"/>
    <col min="45" max="68" width="3.33203125" style="17"/>
    <col min="69" max="16384" width="3.33203125" style="10"/>
  </cols>
  <sheetData>
    <row r="1" spans="1:68" ht="14.4" customHeight="1" x14ac:dyDescent="0.3">
      <c r="A1" s="963" t="s">
        <v>73</v>
      </c>
      <c r="B1" s="964"/>
      <c r="C1" s="964"/>
      <c r="D1" s="964"/>
      <c r="E1" s="964"/>
      <c r="F1" s="964"/>
      <c r="G1" s="964"/>
      <c r="H1" s="964"/>
      <c r="I1" s="20"/>
      <c r="J1" s="21"/>
      <c r="K1" s="965" t="s">
        <v>75</v>
      </c>
      <c r="L1" s="965"/>
      <c r="M1" s="965"/>
      <c r="N1" s="965"/>
      <c r="O1" s="965"/>
      <c r="P1" s="965"/>
      <c r="Q1" s="965"/>
      <c r="R1" s="966"/>
      <c r="S1" s="112"/>
      <c r="T1" s="112" t="s">
        <v>18</v>
      </c>
      <c r="U1" s="112"/>
      <c r="V1" s="971" t="s">
        <v>146</v>
      </c>
      <c r="W1" s="972"/>
      <c r="X1" s="972"/>
      <c r="Y1" s="972"/>
      <c r="Z1" s="973"/>
      <c r="AA1" s="971" t="s">
        <v>334</v>
      </c>
      <c r="AB1" s="972"/>
      <c r="AC1" s="972"/>
      <c r="AD1" s="972"/>
      <c r="AE1" s="974"/>
      <c r="AG1" s="17"/>
    </row>
    <row r="2" spans="1:68" ht="14.4" customHeight="1" x14ac:dyDescent="0.3">
      <c r="A2" s="969" t="s">
        <v>74</v>
      </c>
      <c r="B2" s="970"/>
      <c r="C2" s="970"/>
      <c r="D2" s="970"/>
      <c r="E2" s="970"/>
      <c r="F2" s="970"/>
      <c r="G2" s="970"/>
      <c r="H2" s="970"/>
      <c r="I2" s="12"/>
      <c r="J2" s="12"/>
      <c r="K2" s="967"/>
      <c r="L2" s="967"/>
      <c r="M2" s="967"/>
      <c r="N2" s="967"/>
      <c r="O2" s="967"/>
      <c r="P2" s="967"/>
      <c r="Q2" s="967"/>
      <c r="R2" s="968"/>
      <c r="S2" s="1039" t="str">
        <f>IF(empl_num="","",empl_num)</f>
        <v xml:space="preserve"> </v>
      </c>
      <c r="T2" s="1040"/>
      <c r="U2" s="1041"/>
      <c r="V2" s="1039" t="str">
        <f>IF(ta_num="","",ta_num)</f>
        <v xml:space="preserve"> </v>
      </c>
      <c r="W2" s="1040"/>
      <c r="X2" s="1040"/>
      <c r="Y2" s="1040"/>
      <c r="Z2" s="1041"/>
      <c r="AA2" s="1042" t="str">
        <f>IF(TAPO="","",TAPO)</f>
        <v xml:space="preserve"> </v>
      </c>
      <c r="AB2" s="1043"/>
      <c r="AC2" s="1043"/>
      <c r="AD2" s="1043"/>
      <c r="AE2" s="1044"/>
      <c r="AG2" s="17"/>
    </row>
    <row r="3" spans="1:68" s="16" customFormat="1" ht="12" customHeight="1" x14ac:dyDescent="0.25">
      <c r="A3" s="950" t="s">
        <v>1</v>
      </c>
      <c r="B3" s="942"/>
      <c r="C3" s="942"/>
      <c r="D3" s="942"/>
      <c r="E3" s="942"/>
      <c r="F3" s="942"/>
      <c r="G3" s="942"/>
      <c r="H3" s="942"/>
      <c r="I3" s="942"/>
      <c r="J3" s="942"/>
      <c r="K3" s="942"/>
      <c r="L3" s="943"/>
      <c r="M3" s="941" t="s">
        <v>2</v>
      </c>
      <c r="N3" s="942"/>
      <c r="O3" s="942"/>
      <c r="P3" s="942"/>
      <c r="Q3" s="942"/>
      <c r="R3" s="942"/>
      <c r="S3" s="942"/>
      <c r="T3" s="942"/>
      <c r="U3" s="941" t="s">
        <v>287</v>
      </c>
      <c r="V3" s="942"/>
      <c r="W3" s="942"/>
      <c r="X3" s="942"/>
      <c r="Y3" s="942"/>
      <c r="Z3" s="943"/>
      <c r="AA3" s="242" t="s">
        <v>5</v>
      </c>
      <c r="AB3" s="242"/>
      <c r="AC3" s="242"/>
      <c r="AD3" s="242"/>
      <c r="AE3" s="243"/>
      <c r="AF3" s="45"/>
    </row>
    <row r="4" spans="1:68" x14ac:dyDescent="0.3">
      <c r="A4" s="951" t="str">
        <f>IF(trav_name="","",trav_name)</f>
        <v xml:space="preserve"> </v>
      </c>
      <c r="B4" s="385"/>
      <c r="C4" s="385"/>
      <c r="D4" s="385"/>
      <c r="E4" s="385"/>
      <c r="F4" s="385"/>
      <c r="G4" s="385"/>
      <c r="H4" s="385"/>
      <c r="I4" s="385"/>
      <c r="J4" s="385"/>
      <c r="K4" s="385"/>
      <c r="L4" s="386"/>
      <c r="M4" s="952" t="str">
        <f>IF(trav_title="","",trav_title)</f>
        <v xml:space="preserve"> </v>
      </c>
      <c r="N4" s="953"/>
      <c r="O4" s="953"/>
      <c r="P4" s="953"/>
      <c r="Q4" s="953"/>
      <c r="R4" s="953"/>
      <c r="S4" s="953"/>
      <c r="T4" s="953"/>
      <c r="U4" s="944" t="str">
        <f>IF(dept_opt="","",dept_opt)</f>
        <v xml:space="preserve"> </v>
      </c>
      <c r="V4" s="945"/>
      <c r="W4" s="945"/>
      <c r="X4" s="945"/>
      <c r="Y4" s="945"/>
      <c r="Z4" s="946"/>
      <c r="AA4" s="944" t="str">
        <f>IF(div="","",div)</f>
        <v xml:space="preserve"> </v>
      </c>
      <c r="AB4" s="945"/>
      <c r="AC4" s="945"/>
      <c r="AD4" s="945"/>
      <c r="AE4" s="947"/>
      <c r="AF4" s="45"/>
      <c r="AG4" s="17"/>
      <c r="AH4" s="17"/>
      <c r="AI4" s="17"/>
      <c r="AN4" s="10"/>
      <c r="AO4" s="10"/>
      <c r="AP4" s="10"/>
      <c r="AQ4" s="10"/>
      <c r="AR4" s="10"/>
      <c r="AS4" s="10"/>
      <c r="AT4" s="10"/>
      <c r="AU4" s="10"/>
      <c r="AV4" s="10"/>
      <c r="AW4" s="10"/>
      <c r="AX4" s="10"/>
      <c r="BO4" s="10"/>
      <c r="BP4" s="10"/>
    </row>
    <row r="5" spans="1:68" ht="15.6" x14ac:dyDescent="0.3">
      <c r="A5" s="676" t="s">
        <v>138</v>
      </c>
      <c r="B5" s="677"/>
      <c r="C5" s="677"/>
      <c r="D5" s="677"/>
      <c r="E5" s="677"/>
      <c r="F5" s="677"/>
      <c r="G5" s="677"/>
      <c r="H5" s="677"/>
      <c r="I5" s="677"/>
      <c r="J5" s="677"/>
      <c r="K5" s="677"/>
      <c r="L5" s="677"/>
      <c r="M5" s="677"/>
      <c r="N5" s="677"/>
      <c r="O5" s="677"/>
      <c r="P5" s="677"/>
      <c r="Q5" s="677"/>
      <c r="R5" s="677"/>
      <c r="S5" s="677"/>
      <c r="T5" s="677"/>
      <c r="U5" s="677"/>
      <c r="V5" s="677"/>
      <c r="W5" s="677"/>
      <c r="X5" s="677"/>
      <c r="Y5" s="677"/>
      <c r="Z5" s="677"/>
      <c r="AA5" s="677"/>
      <c r="AB5" s="677"/>
      <c r="AC5" s="677"/>
      <c r="AD5" s="677"/>
      <c r="AE5" s="678"/>
      <c r="AG5" s="17"/>
    </row>
    <row r="6" spans="1:68" x14ac:dyDescent="0.3">
      <c r="A6" s="654" t="s">
        <v>324</v>
      </c>
      <c r="B6" s="655"/>
      <c r="C6" s="655"/>
      <c r="D6" s="655"/>
      <c r="E6" s="655"/>
      <c r="F6" s="655"/>
      <c r="G6" s="655"/>
      <c r="H6" s="655"/>
      <c r="I6" s="655"/>
      <c r="J6" s="655"/>
      <c r="K6" s="655"/>
      <c r="L6" s="655"/>
      <c r="M6" s="655"/>
      <c r="N6" s="655"/>
      <c r="O6" s="655"/>
      <c r="P6" s="655"/>
      <c r="Q6" s="655"/>
      <c r="R6" s="655"/>
      <c r="S6" s="655"/>
      <c r="T6" s="655"/>
      <c r="U6" s="655"/>
      <c r="V6" s="655"/>
      <c r="W6" s="655"/>
      <c r="X6" s="655"/>
      <c r="Y6" s="655"/>
      <c r="Z6" s="655"/>
      <c r="AA6" s="655"/>
      <c r="AB6" s="655"/>
      <c r="AC6" s="655"/>
      <c r="AD6" s="655"/>
      <c r="AE6" s="683"/>
      <c r="AG6" s="17"/>
    </row>
    <row r="7" spans="1:68" ht="15" customHeight="1" x14ac:dyDescent="0.3">
      <c r="A7" s="654" t="s">
        <v>0</v>
      </c>
      <c r="B7" s="655"/>
      <c r="C7" s="656"/>
      <c r="D7" s="709" t="s">
        <v>13</v>
      </c>
      <c r="E7" s="709"/>
      <c r="F7" s="709"/>
      <c r="G7" s="709"/>
      <c r="H7" s="709"/>
      <c r="I7" s="709"/>
      <c r="J7" s="709"/>
      <c r="K7" s="709"/>
      <c r="L7" s="709"/>
      <c r="M7" s="709"/>
      <c r="N7" s="675" t="s">
        <v>90</v>
      </c>
      <c r="O7" s="675"/>
      <c r="P7" s="675" t="s">
        <v>28</v>
      </c>
      <c r="Q7" s="675"/>
      <c r="R7" s="675" t="s">
        <v>27</v>
      </c>
      <c r="S7" s="675"/>
      <c r="T7" s="666" t="s">
        <v>191</v>
      </c>
      <c r="U7" s="667"/>
      <c r="V7" s="667"/>
      <c r="W7" s="668"/>
      <c r="X7" s="667" t="s">
        <v>102</v>
      </c>
      <c r="Y7" s="667"/>
      <c r="Z7" s="667"/>
      <c r="AA7" s="667"/>
      <c r="AB7" s="667"/>
      <c r="AC7" s="668"/>
      <c r="AD7" s="705" t="s">
        <v>8</v>
      </c>
      <c r="AE7" s="683"/>
      <c r="AG7" s="17"/>
    </row>
    <row r="8" spans="1:68" ht="15" customHeight="1" x14ac:dyDescent="0.3">
      <c r="A8" s="657"/>
      <c r="B8" s="658"/>
      <c r="C8" s="659"/>
      <c r="D8" s="709"/>
      <c r="E8" s="709"/>
      <c r="F8" s="709"/>
      <c r="G8" s="709"/>
      <c r="H8" s="709"/>
      <c r="I8" s="709"/>
      <c r="J8" s="709"/>
      <c r="K8" s="709"/>
      <c r="L8" s="709"/>
      <c r="M8" s="709"/>
      <c r="N8" s="675"/>
      <c r="O8" s="675"/>
      <c r="P8" s="675"/>
      <c r="Q8" s="675"/>
      <c r="R8" s="675"/>
      <c r="S8" s="675"/>
      <c r="T8" s="684" t="s">
        <v>192</v>
      </c>
      <c r="U8" s="669"/>
      <c r="V8" s="669" t="s">
        <v>8</v>
      </c>
      <c r="W8" s="670"/>
      <c r="X8" s="669" t="s">
        <v>21</v>
      </c>
      <c r="Y8" s="669"/>
      <c r="Z8" s="669"/>
      <c r="AA8" s="669" t="s">
        <v>14</v>
      </c>
      <c r="AB8" s="669"/>
      <c r="AC8" s="670"/>
      <c r="AD8" s="706"/>
      <c r="AE8" s="707"/>
      <c r="AG8" s="17"/>
    </row>
    <row r="9" spans="1:68" x14ac:dyDescent="0.3">
      <c r="A9" s="1047"/>
      <c r="B9" s="1048"/>
      <c r="C9" s="1048"/>
      <c r="D9" s="1050"/>
      <c r="E9" s="1050"/>
      <c r="F9" s="1050"/>
      <c r="G9" s="1050"/>
      <c r="H9" s="1050"/>
      <c r="I9" s="1050"/>
      <c r="J9" s="1050"/>
      <c r="K9" s="1050"/>
      <c r="L9" s="1050"/>
      <c r="M9" s="1050"/>
      <c r="N9" s="862"/>
      <c r="O9" s="862"/>
      <c r="P9" s="1051"/>
      <c r="Q9" s="1052"/>
      <c r="R9" s="1053"/>
      <c r="S9" s="1054"/>
      <c r="T9" s="1055">
        <f t="shared" ref="T9:T23" si="0">IF(OR(A9="", R9=""),0,(IF(A9&gt;=mileagedate1,ROUND(R9*mileagerate1,3),ROUND(R9*mileagerate2,3))))</f>
        <v>0</v>
      </c>
      <c r="U9" s="1055"/>
      <c r="V9" s="1056"/>
      <c r="W9" s="1056"/>
      <c r="X9" s="1057"/>
      <c r="Y9" s="1056"/>
      <c r="Z9" s="1056"/>
      <c r="AA9" s="1056"/>
      <c r="AB9" s="1056"/>
      <c r="AC9" s="1056"/>
      <c r="AD9" s="1056"/>
      <c r="AE9" s="1067"/>
      <c r="AG9" s="131">
        <f>D9</f>
        <v>0</v>
      </c>
    </row>
    <row r="10" spans="1:68" x14ac:dyDescent="0.3">
      <c r="A10" s="1058"/>
      <c r="B10" s="1059"/>
      <c r="C10" s="1059"/>
      <c r="D10" s="1060"/>
      <c r="E10" s="1060"/>
      <c r="F10" s="1060"/>
      <c r="G10" s="1060"/>
      <c r="H10" s="1060"/>
      <c r="I10" s="1060"/>
      <c r="J10" s="1060"/>
      <c r="K10" s="1060"/>
      <c r="L10" s="1060"/>
      <c r="M10" s="1060"/>
      <c r="N10" s="842"/>
      <c r="O10" s="842"/>
      <c r="P10" s="1061"/>
      <c r="Q10" s="1062"/>
      <c r="R10" s="1063"/>
      <c r="S10" s="1064"/>
      <c r="T10" s="1065">
        <f t="shared" si="0"/>
        <v>0</v>
      </c>
      <c r="U10" s="1065"/>
      <c r="V10" s="1045"/>
      <c r="W10" s="1045"/>
      <c r="X10" s="1066"/>
      <c r="Y10" s="1045"/>
      <c r="Z10" s="1045"/>
      <c r="AA10" s="1045"/>
      <c r="AB10" s="1045"/>
      <c r="AC10" s="1045"/>
      <c r="AD10" s="1045"/>
      <c r="AE10" s="1046"/>
      <c r="AG10" s="131">
        <f t="shared" ref="AG10:AG23" si="1">D10</f>
        <v>0</v>
      </c>
    </row>
    <row r="11" spans="1:68" x14ac:dyDescent="0.3">
      <c r="A11" s="1058"/>
      <c r="B11" s="1059"/>
      <c r="C11" s="1059"/>
      <c r="D11" s="1060"/>
      <c r="E11" s="1060"/>
      <c r="F11" s="1060"/>
      <c r="G11" s="1060"/>
      <c r="H11" s="1060"/>
      <c r="I11" s="1060"/>
      <c r="J11" s="1060"/>
      <c r="K11" s="1060"/>
      <c r="L11" s="1060"/>
      <c r="M11" s="1060"/>
      <c r="N11" s="842"/>
      <c r="O11" s="842"/>
      <c r="P11" s="1061"/>
      <c r="Q11" s="1062"/>
      <c r="R11" s="1063"/>
      <c r="S11" s="1064"/>
      <c r="T11" s="1065">
        <f t="shared" si="0"/>
        <v>0</v>
      </c>
      <c r="U11" s="1065"/>
      <c r="V11" s="1045"/>
      <c r="W11" s="1045"/>
      <c r="X11" s="1066"/>
      <c r="Y11" s="1045"/>
      <c r="Z11" s="1045"/>
      <c r="AA11" s="1045"/>
      <c r="AB11" s="1045"/>
      <c r="AC11" s="1045"/>
      <c r="AD11" s="1045"/>
      <c r="AE11" s="1046"/>
      <c r="AG11" s="131">
        <f t="shared" si="1"/>
        <v>0</v>
      </c>
    </row>
    <row r="12" spans="1:68" x14ac:dyDescent="0.3">
      <c r="A12" s="1058"/>
      <c r="B12" s="1059"/>
      <c r="C12" s="1059"/>
      <c r="D12" s="1060"/>
      <c r="E12" s="1060"/>
      <c r="F12" s="1060"/>
      <c r="G12" s="1060"/>
      <c r="H12" s="1060"/>
      <c r="I12" s="1060"/>
      <c r="J12" s="1060"/>
      <c r="K12" s="1060"/>
      <c r="L12" s="1060"/>
      <c r="M12" s="1060"/>
      <c r="N12" s="842"/>
      <c r="O12" s="842"/>
      <c r="P12" s="1061"/>
      <c r="Q12" s="1062"/>
      <c r="R12" s="1063"/>
      <c r="S12" s="1064"/>
      <c r="T12" s="1065">
        <f t="shared" si="0"/>
        <v>0</v>
      </c>
      <c r="U12" s="1065"/>
      <c r="V12" s="1045"/>
      <c r="W12" s="1045"/>
      <c r="X12" s="1066"/>
      <c r="Y12" s="1045"/>
      <c r="Z12" s="1045"/>
      <c r="AA12" s="1045"/>
      <c r="AB12" s="1045"/>
      <c r="AC12" s="1045"/>
      <c r="AD12" s="1045"/>
      <c r="AE12" s="1046"/>
      <c r="AG12" s="131">
        <f t="shared" si="1"/>
        <v>0</v>
      </c>
    </row>
    <row r="13" spans="1:68" x14ac:dyDescent="0.3">
      <c r="A13" s="1058"/>
      <c r="B13" s="1059"/>
      <c r="C13" s="1059"/>
      <c r="D13" s="1060"/>
      <c r="E13" s="1060"/>
      <c r="F13" s="1060"/>
      <c r="G13" s="1060"/>
      <c r="H13" s="1060"/>
      <c r="I13" s="1060"/>
      <c r="J13" s="1060"/>
      <c r="K13" s="1060"/>
      <c r="L13" s="1060"/>
      <c r="M13" s="1060"/>
      <c r="N13" s="842"/>
      <c r="O13" s="842"/>
      <c r="P13" s="1061"/>
      <c r="Q13" s="1062"/>
      <c r="R13" s="1063"/>
      <c r="S13" s="1064"/>
      <c r="T13" s="1065">
        <f t="shared" si="0"/>
        <v>0</v>
      </c>
      <c r="U13" s="1065"/>
      <c r="V13" s="1045"/>
      <c r="W13" s="1045"/>
      <c r="X13" s="1066"/>
      <c r="Y13" s="1045"/>
      <c r="Z13" s="1045"/>
      <c r="AA13" s="1045"/>
      <c r="AB13" s="1045"/>
      <c r="AC13" s="1045"/>
      <c r="AD13" s="1045"/>
      <c r="AE13" s="1046"/>
      <c r="AG13" s="131">
        <f t="shared" si="1"/>
        <v>0</v>
      </c>
    </row>
    <row r="14" spans="1:68" x14ac:dyDescent="0.3">
      <c r="A14" s="1058"/>
      <c r="B14" s="1059"/>
      <c r="C14" s="1059"/>
      <c r="D14" s="1060"/>
      <c r="E14" s="1060"/>
      <c r="F14" s="1060"/>
      <c r="G14" s="1060"/>
      <c r="H14" s="1060"/>
      <c r="I14" s="1060"/>
      <c r="J14" s="1060"/>
      <c r="K14" s="1060"/>
      <c r="L14" s="1060"/>
      <c r="M14" s="1060"/>
      <c r="N14" s="842"/>
      <c r="O14" s="842"/>
      <c r="P14" s="1061"/>
      <c r="Q14" s="1062"/>
      <c r="R14" s="1063"/>
      <c r="S14" s="1064"/>
      <c r="T14" s="1065">
        <f t="shared" si="0"/>
        <v>0</v>
      </c>
      <c r="U14" s="1065"/>
      <c r="V14" s="1045"/>
      <c r="W14" s="1045"/>
      <c r="X14" s="1066"/>
      <c r="Y14" s="1045"/>
      <c r="Z14" s="1045"/>
      <c r="AA14" s="1045"/>
      <c r="AB14" s="1045"/>
      <c r="AC14" s="1045"/>
      <c r="AD14" s="1045"/>
      <c r="AE14" s="1046"/>
      <c r="AG14" s="131">
        <f t="shared" si="1"/>
        <v>0</v>
      </c>
    </row>
    <row r="15" spans="1:68" x14ac:dyDescent="0.3">
      <c r="A15" s="1058"/>
      <c r="B15" s="1059"/>
      <c r="C15" s="1059"/>
      <c r="D15" s="1060"/>
      <c r="E15" s="1060"/>
      <c r="F15" s="1060"/>
      <c r="G15" s="1060"/>
      <c r="H15" s="1060"/>
      <c r="I15" s="1060"/>
      <c r="J15" s="1060"/>
      <c r="K15" s="1060"/>
      <c r="L15" s="1060"/>
      <c r="M15" s="1060"/>
      <c r="N15" s="842"/>
      <c r="O15" s="842"/>
      <c r="P15" s="1061"/>
      <c r="Q15" s="1062"/>
      <c r="R15" s="1063"/>
      <c r="S15" s="1064"/>
      <c r="T15" s="1065">
        <f t="shared" si="0"/>
        <v>0</v>
      </c>
      <c r="U15" s="1065"/>
      <c r="V15" s="1045"/>
      <c r="W15" s="1045"/>
      <c r="X15" s="1066"/>
      <c r="Y15" s="1045"/>
      <c r="Z15" s="1045"/>
      <c r="AA15" s="1045"/>
      <c r="AB15" s="1045"/>
      <c r="AC15" s="1045"/>
      <c r="AD15" s="1045"/>
      <c r="AE15" s="1046"/>
      <c r="AG15" s="131">
        <f t="shared" si="1"/>
        <v>0</v>
      </c>
    </row>
    <row r="16" spans="1:68" x14ac:dyDescent="0.3">
      <c r="A16" s="1058"/>
      <c r="B16" s="1059"/>
      <c r="C16" s="1059"/>
      <c r="D16" s="1060"/>
      <c r="E16" s="1060"/>
      <c r="F16" s="1060"/>
      <c r="G16" s="1060"/>
      <c r="H16" s="1060"/>
      <c r="I16" s="1060"/>
      <c r="J16" s="1060"/>
      <c r="K16" s="1060"/>
      <c r="L16" s="1060"/>
      <c r="M16" s="1060"/>
      <c r="N16" s="842"/>
      <c r="O16" s="842"/>
      <c r="P16" s="1061"/>
      <c r="Q16" s="1062"/>
      <c r="R16" s="1063"/>
      <c r="S16" s="1064"/>
      <c r="T16" s="1065">
        <f t="shared" si="0"/>
        <v>0</v>
      </c>
      <c r="U16" s="1065"/>
      <c r="V16" s="1045"/>
      <c r="W16" s="1045"/>
      <c r="X16" s="1066"/>
      <c r="Y16" s="1045"/>
      <c r="Z16" s="1045"/>
      <c r="AA16" s="1045"/>
      <c r="AB16" s="1045"/>
      <c r="AC16" s="1045"/>
      <c r="AD16" s="1045"/>
      <c r="AE16" s="1046"/>
      <c r="AG16" s="131">
        <f t="shared" si="1"/>
        <v>0</v>
      </c>
    </row>
    <row r="17" spans="1:73" x14ac:dyDescent="0.3">
      <c r="A17" s="1058"/>
      <c r="B17" s="1059"/>
      <c r="C17" s="1059"/>
      <c r="D17" s="1060"/>
      <c r="E17" s="1060"/>
      <c r="F17" s="1060"/>
      <c r="G17" s="1060"/>
      <c r="H17" s="1060"/>
      <c r="I17" s="1060"/>
      <c r="J17" s="1060"/>
      <c r="K17" s="1060"/>
      <c r="L17" s="1060"/>
      <c r="M17" s="1060"/>
      <c r="N17" s="842"/>
      <c r="O17" s="842"/>
      <c r="P17" s="1061"/>
      <c r="Q17" s="1062"/>
      <c r="R17" s="1063"/>
      <c r="S17" s="1064"/>
      <c r="T17" s="1065">
        <f t="shared" si="0"/>
        <v>0</v>
      </c>
      <c r="U17" s="1065"/>
      <c r="V17" s="1045"/>
      <c r="W17" s="1045"/>
      <c r="X17" s="1066"/>
      <c r="Y17" s="1045"/>
      <c r="Z17" s="1045"/>
      <c r="AA17" s="1045"/>
      <c r="AB17" s="1045"/>
      <c r="AC17" s="1045"/>
      <c r="AD17" s="1045"/>
      <c r="AE17" s="1046"/>
      <c r="AG17" s="131">
        <f t="shared" si="1"/>
        <v>0</v>
      </c>
    </row>
    <row r="18" spans="1:73" x14ac:dyDescent="0.3">
      <c r="A18" s="1058"/>
      <c r="B18" s="1059"/>
      <c r="C18" s="1059"/>
      <c r="D18" s="1060"/>
      <c r="E18" s="1060"/>
      <c r="F18" s="1060"/>
      <c r="G18" s="1060"/>
      <c r="H18" s="1060"/>
      <c r="I18" s="1060"/>
      <c r="J18" s="1060"/>
      <c r="K18" s="1060"/>
      <c r="L18" s="1060"/>
      <c r="M18" s="1060"/>
      <c r="N18" s="842"/>
      <c r="O18" s="842"/>
      <c r="P18" s="1061"/>
      <c r="Q18" s="1062"/>
      <c r="R18" s="1063"/>
      <c r="S18" s="1064"/>
      <c r="T18" s="1065">
        <f t="shared" si="0"/>
        <v>0</v>
      </c>
      <c r="U18" s="1065"/>
      <c r="V18" s="1045"/>
      <c r="W18" s="1045"/>
      <c r="X18" s="1066"/>
      <c r="Y18" s="1045"/>
      <c r="Z18" s="1045"/>
      <c r="AA18" s="1045"/>
      <c r="AB18" s="1045"/>
      <c r="AC18" s="1045"/>
      <c r="AD18" s="1045"/>
      <c r="AE18" s="1046"/>
      <c r="AG18" s="131">
        <f t="shared" si="1"/>
        <v>0</v>
      </c>
    </row>
    <row r="19" spans="1:73" x14ac:dyDescent="0.3">
      <c r="A19" s="1058"/>
      <c r="B19" s="1059"/>
      <c r="C19" s="1059"/>
      <c r="D19" s="1060"/>
      <c r="E19" s="1060"/>
      <c r="F19" s="1060"/>
      <c r="G19" s="1060"/>
      <c r="H19" s="1060"/>
      <c r="I19" s="1060"/>
      <c r="J19" s="1060"/>
      <c r="K19" s="1060"/>
      <c r="L19" s="1060"/>
      <c r="M19" s="1060"/>
      <c r="N19" s="842"/>
      <c r="O19" s="842"/>
      <c r="P19" s="1061"/>
      <c r="Q19" s="1062"/>
      <c r="R19" s="1063"/>
      <c r="S19" s="1064"/>
      <c r="T19" s="1065">
        <f t="shared" si="0"/>
        <v>0</v>
      </c>
      <c r="U19" s="1065"/>
      <c r="V19" s="1045"/>
      <c r="W19" s="1045"/>
      <c r="X19" s="1066"/>
      <c r="Y19" s="1045"/>
      <c r="Z19" s="1045"/>
      <c r="AA19" s="1045"/>
      <c r="AB19" s="1045"/>
      <c r="AC19" s="1045"/>
      <c r="AD19" s="1045"/>
      <c r="AE19" s="1046"/>
      <c r="AG19" s="131">
        <f t="shared" si="1"/>
        <v>0</v>
      </c>
    </row>
    <row r="20" spans="1:73" x14ac:dyDescent="0.3">
      <c r="A20" s="1058"/>
      <c r="B20" s="1059"/>
      <c r="C20" s="1059"/>
      <c r="D20" s="1060"/>
      <c r="E20" s="1060"/>
      <c r="F20" s="1060"/>
      <c r="G20" s="1060"/>
      <c r="H20" s="1060"/>
      <c r="I20" s="1060"/>
      <c r="J20" s="1060"/>
      <c r="K20" s="1060"/>
      <c r="L20" s="1060"/>
      <c r="M20" s="1060"/>
      <c r="N20" s="842"/>
      <c r="O20" s="842"/>
      <c r="P20" s="1061"/>
      <c r="Q20" s="1062"/>
      <c r="R20" s="1063"/>
      <c r="S20" s="1064"/>
      <c r="T20" s="1065">
        <f t="shared" si="0"/>
        <v>0</v>
      </c>
      <c r="U20" s="1065"/>
      <c r="V20" s="1045"/>
      <c r="W20" s="1045"/>
      <c r="X20" s="1066"/>
      <c r="Y20" s="1045"/>
      <c r="Z20" s="1045"/>
      <c r="AA20" s="1045"/>
      <c r="AB20" s="1045"/>
      <c r="AC20" s="1045"/>
      <c r="AD20" s="1045"/>
      <c r="AE20" s="1046"/>
      <c r="AG20" s="131">
        <f t="shared" si="1"/>
        <v>0</v>
      </c>
    </row>
    <row r="21" spans="1:73" x14ac:dyDescent="0.3">
      <c r="A21" s="1058"/>
      <c r="B21" s="1059"/>
      <c r="C21" s="1059"/>
      <c r="D21" s="1060"/>
      <c r="E21" s="1060"/>
      <c r="F21" s="1060"/>
      <c r="G21" s="1060"/>
      <c r="H21" s="1060"/>
      <c r="I21" s="1060"/>
      <c r="J21" s="1060"/>
      <c r="K21" s="1060"/>
      <c r="L21" s="1060"/>
      <c r="M21" s="1060"/>
      <c r="N21" s="842"/>
      <c r="O21" s="842"/>
      <c r="P21" s="1061"/>
      <c r="Q21" s="1062"/>
      <c r="R21" s="1063"/>
      <c r="S21" s="1064"/>
      <c r="T21" s="1065">
        <f t="shared" si="0"/>
        <v>0</v>
      </c>
      <c r="U21" s="1065"/>
      <c r="V21" s="1045"/>
      <c r="W21" s="1045"/>
      <c r="X21" s="1066"/>
      <c r="Y21" s="1045"/>
      <c r="Z21" s="1045"/>
      <c r="AA21" s="1045"/>
      <c r="AB21" s="1045"/>
      <c r="AC21" s="1045"/>
      <c r="AD21" s="1045"/>
      <c r="AE21" s="1046"/>
      <c r="AG21" s="131">
        <f t="shared" si="1"/>
        <v>0</v>
      </c>
    </row>
    <row r="22" spans="1:73" x14ac:dyDescent="0.3">
      <c r="A22" s="1058"/>
      <c r="B22" s="1059"/>
      <c r="C22" s="1059"/>
      <c r="D22" s="1060"/>
      <c r="E22" s="1060"/>
      <c r="F22" s="1060"/>
      <c r="G22" s="1060"/>
      <c r="H22" s="1060"/>
      <c r="I22" s="1060"/>
      <c r="J22" s="1060"/>
      <c r="K22" s="1060"/>
      <c r="L22" s="1060"/>
      <c r="M22" s="1060"/>
      <c r="N22" s="842"/>
      <c r="O22" s="842"/>
      <c r="P22" s="1061"/>
      <c r="Q22" s="1062"/>
      <c r="R22" s="1063"/>
      <c r="S22" s="1064"/>
      <c r="T22" s="1065">
        <f t="shared" si="0"/>
        <v>0</v>
      </c>
      <c r="U22" s="1065"/>
      <c r="V22" s="1045"/>
      <c r="W22" s="1045"/>
      <c r="X22" s="1066"/>
      <c r="Y22" s="1045"/>
      <c r="Z22" s="1045"/>
      <c r="AA22" s="1045"/>
      <c r="AB22" s="1045"/>
      <c r="AC22" s="1045"/>
      <c r="AD22" s="1045"/>
      <c r="AE22" s="1046"/>
      <c r="AG22" s="131">
        <f t="shared" si="1"/>
        <v>0</v>
      </c>
    </row>
    <row r="23" spans="1:73" x14ac:dyDescent="0.3">
      <c r="A23" s="1071"/>
      <c r="B23" s="1072"/>
      <c r="C23" s="1072"/>
      <c r="D23" s="1073"/>
      <c r="E23" s="1073"/>
      <c r="F23" s="1073"/>
      <c r="G23" s="1073"/>
      <c r="H23" s="1073"/>
      <c r="I23" s="1073"/>
      <c r="J23" s="1073"/>
      <c r="K23" s="1073"/>
      <c r="L23" s="1073"/>
      <c r="M23" s="1073"/>
      <c r="N23" s="885"/>
      <c r="O23" s="885"/>
      <c r="P23" s="1074"/>
      <c r="Q23" s="1075"/>
      <c r="R23" s="1076"/>
      <c r="S23" s="1077"/>
      <c r="T23" s="1078">
        <f t="shared" si="0"/>
        <v>0</v>
      </c>
      <c r="U23" s="1078"/>
      <c r="V23" s="1069"/>
      <c r="W23" s="1069"/>
      <c r="X23" s="1068"/>
      <c r="Y23" s="1069"/>
      <c r="Z23" s="1069"/>
      <c r="AA23" s="1069"/>
      <c r="AB23" s="1069"/>
      <c r="AC23" s="1069"/>
      <c r="AD23" s="1069"/>
      <c r="AE23" s="1070"/>
      <c r="AG23" s="131">
        <f t="shared" si="1"/>
        <v>0</v>
      </c>
    </row>
    <row r="24" spans="1:73" ht="14.4" customHeight="1" x14ac:dyDescent="0.3">
      <c r="A24" s="57"/>
      <c r="B24" s="58"/>
      <c r="C24" s="58"/>
      <c r="D24" s="58"/>
      <c r="E24" s="58"/>
      <c r="F24" s="58"/>
      <c r="G24" s="58"/>
      <c r="H24" s="58"/>
      <c r="I24" s="58"/>
      <c r="J24" s="58"/>
      <c r="K24" s="58"/>
      <c r="L24" s="948" t="s">
        <v>335</v>
      </c>
      <c r="M24" s="948"/>
      <c r="N24" s="948"/>
      <c r="O24" s="948"/>
      <c r="P24" s="948"/>
      <c r="Q24" s="948"/>
      <c r="R24" s="948"/>
      <c r="S24" s="949"/>
      <c r="T24" s="1006">
        <f>SUM(T9:W23)</f>
        <v>0</v>
      </c>
      <c r="U24" s="1007"/>
      <c r="V24" s="1007"/>
      <c r="W24" s="1008"/>
      <c r="X24" s="1006">
        <f>SUM(X9:Z23)</f>
        <v>0</v>
      </c>
      <c r="Y24" s="1007"/>
      <c r="Z24" s="1008"/>
      <c r="AA24" s="1006">
        <f>SUM(AA9:AC23)</f>
        <v>0</v>
      </c>
      <c r="AB24" s="1007"/>
      <c r="AC24" s="1008"/>
      <c r="AD24" s="1006">
        <f>SUM(AD9:AE23)</f>
        <v>0</v>
      </c>
      <c r="AE24" s="1009"/>
      <c r="AF24" s="17"/>
      <c r="AG24" s="17"/>
      <c r="AH24" s="17"/>
      <c r="AI24" s="17"/>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row>
    <row r="25" spans="1:73" x14ac:dyDescent="0.3">
      <c r="A25" s="847" t="s">
        <v>34</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1"/>
      <c r="AF25" s="17"/>
      <c r="AG25" s="17"/>
      <c r="AH25" s="17"/>
      <c r="AI25" s="17"/>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row>
    <row r="26" spans="1:73" ht="14.4" customHeight="1" x14ac:dyDescent="0.3">
      <c r="A26" s="892" t="s">
        <v>26</v>
      </c>
      <c r="B26" s="768" t="s">
        <v>25</v>
      </c>
      <c r="C26" s="780"/>
      <c r="D26" s="1003" t="s">
        <v>15</v>
      </c>
      <c r="E26" s="1004"/>
      <c r="F26" s="1005"/>
      <c r="G26" s="788" t="s">
        <v>286</v>
      </c>
      <c r="H26" s="788"/>
      <c r="I26" s="788"/>
      <c r="J26" s="86"/>
      <c r="K26" s="87"/>
      <c r="L26" s="788" t="s">
        <v>26</v>
      </c>
      <c r="M26" s="768" t="s">
        <v>25</v>
      </c>
      <c r="N26" s="780"/>
      <c r="O26" s="1003" t="s">
        <v>15</v>
      </c>
      <c r="P26" s="1004"/>
      <c r="Q26" s="1005"/>
      <c r="R26" s="788" t="s">
        <v>286</v>
      </c>
      <c r="S26" s="788"/>
      <c r="T26" s="788"/>
      <c r="U26" s="86"/>
      <c r="V26" s="87"/>
      <c r="W26" s="788" t="s">
        <v>26</v>
      </c>
      <c r="X26" s="768" t="s">
        <v>25</v>
      </c>
      <c r="Y26" s="780"/>
      <c r="Z26" s="1003" t="s">
        <v>15</v>
      </c>
      <c r="AA26" s="1004"/>
      <c r="AB26" s="1005"/>
      <c r="AC26" s="675" t="s">
        <v>286</v>
      </c>
      <c r="AD26" s="675"/>
      <c r="AE26" s="1002"/>
      <c r="AF26" s="53"/>
      <c r="AG26" s="10"/>
      <c r="AH26" s="297">
        <f>SUM(D28:F30,O28:Q30,Z28:AB30)-SUMIF(B28:C30,"*TAX*",D28:F30)-SUMIF(M28:N30,"*TAX*",O28:Q30)-SUMIF(X28:Y30,"*TAX*",Z28:AB30)</f>
        <v>0</v>
      </c>
      <c r="AI26" s="298" t="s">
        <v>108</v>
      </c>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row>
    <row r="27" spans="1:73" x14ac:dyDescent="0.3">
      <c r="A27" s="874"/>
      <c r="B27" s="770"/>
      <c r="C27" s="781"/>
      <c r="D27" s="770"/>
      <c r="E27" s="771"/>
      <c r="F27" s="781"/>
      <c r="G27" s="675"/>
      <c r="H27" s="675"/>
      <c r="I27" s="675"/>
      <c r="J27" s="86"/>
      <c r="K27" s="87"/>
      <c r="L27" s="675"/>
      <c r="M27" s="770"/>
      <c r="N27" s="781"/>
      <c r="O27" s="770"/>
      <c r="P27" s="771"/>
      <c r="Q27" s="781"/>
      <c r="R27" s="675"/>
      <c r="S27" s="675"/>
      <c r="T27" s="675"/>
      <c r="U27" s="86"/>
      <c r="V27" s="87"/>
      <c r="W27" s="675"/>
      <c r="X27" s="770"/>
      <c r="Y27" s="781"/>
      <c r="Z27" s="770"/>
      <c r="AA27" s="771"/>
      <c r="AB27" s="781"/>
      <c r="AC27" s="675"/>
      <c r="AD27" s="675"/>
      <c r="AE27" s="1002"/>
      <c r="AF27" s="54"/>
      <c r="AG27" s="10"/>
      <c r="AH27" s="297">
        <f>SUMIF(B28:C30,"*TAX*",D28:F30)+SUMIF(M28:N30,"*TAX*",O28:Q30)+SUMIF(X28:Y30,"*TAX*",Z28:AB30)</f>
        <v>0</v>
      </c>
      <c r="AI27" s="298" t="s">
        <v>788</v>
      </c>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row>
    <row r="28" spans="1:73" x14ac:dyDescent="0.3">
      <c r="A28" s="22">
        <v>43</v>
      </c>
      <c r="B28" s="998"/>
      <c r="C28" s="999"/>
      <c r="D28" s="761"/>
      <c r="E28" s="762"/>
      <c r="F28" s="763"/>
      <c r="G28" s="935" t="str">
        <f>IF(B28="","",IF(AND(trav_typ="State Employee",dest_typ="In-State"),VLOOKUP(B28,TYP_AC_TRAV,2,FALSE),(IF(AND(trav_typ="State Employee",dest_typ&lt;&gt;"In-State"),VLOOKUP(B28,TYP_AC_TRAV,3,FALSE),IF(AND(trav_typ&lt;&gt;"State Employee",dest_typ="In-State"),VLOOKUP(B28,TYP_AC_TRAV,4,FALSE),(IF(AND(trav_typ&lt;&gt;"State Employee",dest_typ&lt;&gt;"In-State"),VLOOKUP(B28,TYP_AC_TRAV,5,FALSE))))))))</f>
        <v/>
      </c>
      <c r="H28" s="935" t="e">
        <v>#REF!</v>
      </c>
      <c r="I28" s="935"/>
      <c r="J28" s="88"/>
      <c r="K28" s="89"/>
      <c r="L28" s="19">
        <f>A30+1</f>
        <v>46</v>
      </c>
      <c r="M28" s="998"/>
      <c r="N28" s="999"/>
      <c r="O28" s="761"/>
      <c r="P28" s="762"/>
      <c r="Q28" s="763"/>
      <c r="R28" s="935" t="str">
        <f>IF(M28="","",IF(AND(trav_typ="State Employee",dest_typ="In-State"),VLOOKUP(M28,TYP_AC_TRAV,2,FALSE),(IF(AND(trav_typ="State Employee",dest_typ&lt;&gt;"In-State"),VLOOKUP(M28,TYP_AC_TRAV,3,FALSE),IF(AND(trav_typ&lt;&gt;"State Employee",dest_typ="In-State"),VLOOKUP(M28,TYP_AC_TRAV,4,FALSE),(IF(AND(trav_typ&lt;&gt;"State Employee",dest_typ&lt;&gt;"In-State"),VLOOKUP(M28,TYP_AC_TRAV,5,FALSE))))))))</f>
        <v/>
      </c>
      <c r="S28" s="935" t="e">
        <v>#REF!</v>
      </c>
      <c r="T28" s="935"/>
      <c r="U28" s="88"/>
      <c r="V28" s="89"/>
      <c r="W28" s="19">
        <f>L30+1</f>
        <v>49</v>
      </c>
      <c r="X28" s="998"/>
      <c r="Y28" s="999"/>
      <c r="Z28" s="761"/>
      <c r="AA28" s="762"/>
      <c r="AB28" s="763"/>
      <c r="AC28" s="935" t="str">
        <f>IF(X28="","",IF(AND(trav_typ="State Employee",dest_typ="In-State"),VLOOKUP(X28,TYP_AC_TRAV,2,FALSE),(IF(AND(trav_typ="State Employee",dest_typ&lt;&gt;"In-State"),VLOOKUP(X28,TYP_AC_TRAV,3,FALSE),IF(AND(trav_typ&lt;&gt;"State Employee",dest_typ="In-State"),VLOOKUP(X28,TYP_AC_TRAV,4,FALSE),(IF(AND(trav_typ&lt;&gt;"State Employee",dest_typ&lt;&gt;"In-State"),VLOOKUP(X28,TYP_AC_TRAV,5,FALSE))))))))</f>
        <v/>
      </c>
      <c r="AD28" s="935" t="e">
        <v>#REF!</v>
      </c>
      <c r="AE28" s="1011"/>
      <c r="AF28" s="54"/>
      <c r="AG28" s="17"/>
      <c r="AH28" s="17"/>
      <c r="AI28" s="17"/>
      <c r="BK28" s="10"/>
      <c r="BL28" s="10"/>
      <c r="BM28" s="10"/>
      <c r="BN28" s="10"/>
      <c r="BO28" s="10"/>
      <c r="BP28" s="10"/>
    </row>
    <row r="29" spans="1:73" s="13" customFormat="1" ht="13.8" x14ac:dyDescent="0.3">
      <c r="A29" s="23">
        <f>A28+1</f>
        <v>44</v>
      </c>
      <c r="B29" s="996"/>
      <c r="C29" s="997"/>
      <c r="D29" s="765"/>
      <c r="E29" s="766"/>
      <c r="F29" s="767"/>
      <c r="G29" s="916" t="str">
        <f>IF(B29="","",IF(AND(trav_typ="State Employee",dest_typ="In-State"),VLOOKUP(B29,TYP_AC_TRAV,2,FALSE),(IF(AND(trav_typ="State Employee",dest_typ&lt;&gt;"In-State"),VLOOKUP(B29,TYP_AC_TRAV,3,FALSE),IF(AND(trav_typ&lt;&gt;"State Employee",dest_typ="In-State"),VLOOKUP(B29,TYP_AC_TRAV,4,FALSE),(IF(AND(trav_typ&lt;&gt;"State Employee",dest_typ&lt;&gt;"In-State"),VLOOKUP(B29,TYP_AC_TRAV,5,FALSE))))))))</f>
        <v/>
      </c>
      <c r="H29" s="916" t="e">
        <v>#REF!</v>
      </c>
      <c r="I29" s="916"/>
      <c r="J29" s="88"/>
      <c r="K29" s="89"/>
      <c r="L29" s="18">
        <f>L28+1</f>
        <v>47</v>
      </c>
      <c r="M29" s="996"/>
      <c r="N29" s="997"/>
      <c r="O29" s="765"/>
      <c r="P29" s="766"/>
      <c r="Q29" s="767"/>
      <c r="R29" s="916" t="str">
        <f>IF(M29="","",IF(AND(trav_typ="State Employee",dest_typ="In-State"),VLOOKUP(M29,TYP_AC_TRAV,2,FALSE),(IF(AND(trav_typ="State Employee",dest_typ&lt;&gt;"In-State"),VLOOKUP(M29,TYP_AC_TRAV,3,FALSE),IF(AND(trav_typ&lt;&gt;"State Employee",dest_typ="In-State"),VLOOKUP(M29,TYP_AC_TRAV,4,FALSE),(IF(AND(trav_typ&lt;&gt;"State Employee",dest_typ&lt;&gt;"In-State"),VLOOKUP(M29,TYP_AC_TRAV,5,FALSE))))))))</f>
        <v/>
      </c>
      <c r="S29" s="916" t="e">
        <v>#REF!</v>
      </c>
      <c r="T29" s="916"/>
      <c r="U29" s="88"/>
      <c r="V29" s="89"/>
      <c r="W29" s="18">
        <f>W28+1</f>
        <v>50</v>
      </c>
      <c r="X29" s="996"/>
      <c r="Y29" s="997"/>
      <c r="Z29" s="765"/>
      <c r="AA29" s="766"/>
      <c r="AB29" s="767"/>
      <c r="AC29" s="916" t="str">
        <f>IF(X29="","",IF(AND(trav_typ="State Employee",dest_typ="In-State"),VLOOKUP(X29,TYP_AC_TRAV,2,FALSE),(IF(AND(trav_typ="State Employee",dest_typ&lt;&gt;"In-State"),VLOOKUP(X29,TYP_AC_TRAV,3,FALSE),IF(AND(trav_typ&lt;&gt;"State Employee",dest_typ="In-State"),VLOOKUP(X29,TYP_AC_TRAV,4,FALSE),(IF(AND(trav_typ&lt;&gt;"State Employee",dest_typ&lt;&gt;"In-State"),VLOOKUP(X29,TYP_AC_TRAV,5,FALSE))))))))</f>
        <v/>
      </c>
      <c r="AD29" s="916" t="e">
        <v>#REF!</v>
      </c>
      <c r="AE29" s="1010"/>
      <c r="AF29" s="55"/>
    </row>
    <row r="30" spans="1:73" s="13" customFormat="1" ht="13.8" x14ac:dyDescent="0.3">
      <c r="A30" s="23">
        <f>A29+1</f>
        <v>45</v>
      </c>
      <c r="B30" s="983"/>
      <c r="C30" s="984"/>
      <c r="D30" s="897"/>
      <c r="E30" s="898"/>
      <c r="F30" s="899"/>
      <c r="G30" s="992" t="str">
        <f>IF(B30="","",IF(AND(trav_typ="State Employee",dest_typ="In-State"),VLOOKUP(B30,TYP_AC_TRAV,2,FALSE),(IF(AND(trav_typ="State Employee",dest_typ&lt;&gt;"In-State"),VLOOKUP(B30,TYP_AC_TRAV,3,FALSE),IF(AND(trav_typ&lt;&gt;"State Employee",dest_typ="In-State"),VLOOKUP(B30,TYP_AC_TRAV,4,FALSE),(IF(AND(trav_typ&lt;&gt;"State Employee",dest_typ&lt;&gt;"In-State"),VLOOKUP(B30,TYP_AC_TRAV,5,FALSE))))))))</f>
        <v/>
      </c>
      <c r="H30" s="992" t="e">
        <v>#REF!</v>
      </c>
      <c r="I30" s="992"/>
      <c r="J30" s="90"/>
      <c r="K30" s="91"/>
      <c r="L30" s="52">
        <f>L29+1</f>
        <v>48</v>
      </c>
      <c r="M30" s="983"/>
      <c r="N30" s="984"/>
      <c r="O30" s="897"/>
      <c r="P30" s="898"/>
      <c r="Q30" s="899"/>
      <c r="R30" s="992" t="str">
        <f>IF(M30="","",IF(AND(trav_typ="State Employee",dest_typ="In-State"),VLOOKUP(M30,TYP_AC_TRAV,2,FALSE),(IF(AND(trav_typ="State Employee",dest_typ&lt;&gt;"In-State"),VLOOKUP(M30,TYP_AC_TRAV,3,FALSE),IF(AND(trav_typ&lt;&gt;"State Employee",dest_typ="In-State"),VLOOKUP(M30,TYP_AC_TRAV,4,FALSE),(IF(AND(trav_typ&lt;&gt;"State Employee",dest_typ&lt;&gt;"In-State"),VLOOKUP(M30,TYP_AC_TRAV,5,FALSE))))))))</f>
        <v/>
      </c>
      <c r="S30" s="992" t="e">
        <v>#REF!</v>
      </c>
      <c r="T30" s="992"/>
      <c r="U30" s="90"/>
      <c r="V30" s="91"/>
      <c r="W30" s="52">
        <f>W29+1</f>
        <v>51</v>
      </c>
      <c r="X30" s="983"/>
      <c r="Y30" s="984"/>
      <c r="Z30" s="897"/>
      <c r="AA30" s="898"/>
      <c r="AB30" s="899"/>
      <c r="AC30" s="992" t="str">
        <f>IF(X30="","",IF(AND(trav_typ="State Employee",dest_typ="In-State"),VLOOKUP(X30,TYP_AC_TRAV,2,FALSE),(IF(AND(trav_typ="State Employee",dest_typ&lt;&gt;"In-State"),VLOOKUP(X30,TYP_AC_TRAV,3,FALSE),IF(AND(trav_typ&lt;&gt;"State Employee",dest_typ="In-State"),VLOOKUP(X30,TYP_AC_TRAV,4,FALSE),(IF(AND(trav_typ&lt;&gt;"State Employee",dest_typ&lt;&gt;"In-State"),VLOOKUP(X30,TYP_AC_TRAV,5,FALSE))))))))</f>
        <v/>
      </c>
      <c r="AD30" s="992" t="e">
        <v>#REF!</v>
      </c>
      <c r="AE30" s="1012"/>
      <c r="AF30" s="55"/>
    </row>
    <row r="31" spans="1:73" x14ac:dyDescent="0.3">
      <c r="A31" s="1000" t="s">
        <v>336</v>
      </c>
      <c r="B31" s="1001"/>
      <c r="C31" s="1001"/>
      <c r="D31" s="1001"/>
      <c r="E31" s="1001"/>
      <c r="F31" s="1001"/>
      <c r="G31" s="1001"/>
      <c r="H31" s="1001"/>
      <c r="I31" s="1001"/>
      <c r="J31" s="1001"/>
      <c r="K31" s="1001"/>
      <c r="L31" s="1001"/>
      <c r="M31" s="1001"/>
      <c r="N31" s="1001"/>
      <c r="O31" s="1001"/>
      <c r="P31" s="1001"/>
      <c r="Q31" s="1001"/>
      <c r="R31" s="1001"/>
      <c r="S31" s="1001"/>
      <c r="T31" s="1001"/>
      <c r="U31" s="1001"/>
      <c r="V31" s="1001"/>
      <c r="W31" s="1001"/>
      <c r="X31" s="1001"/>
      <c r="Y31" s="1001"/>
      <c r="Z31" s="994">
        <f>SUM(D28:F30,O28:Q30,Z28:AB30)-SUMIF(B28:C30,"T ADV",D28:F30)-SUMIF(M28:N30,"T ADV",O28:Q30)-SUMIF(X28:Y30,"T ADV",Z28:AB30)</f>
        <v>0</v>
      </c>
      <c r="AA31" s="994"/>
      <c r="AB31" s="994"/>
      <c r="AC31" s="994" t="e">
        <f>SUM(U28:W31,AC28:AE30)-SUMIF(S28:T31,"T ADV",U28:W31)-SUMIF(AA28:AB30,"T ADV",AC28:AE30)</f>
        <v>#REF!</v>
      </c>
      <c r="AD31" s="994"/>
      <c r="AE31" s="995"/>
      <c r="AF31" s="50"/>
      <c r="AG31" s="51"/>
      <c r="AH31" s="17"/>
      <c r="AI31" s="46"/>
      <c r="AL31" s="14"/>
      <c r="AM31" s="46"/>
      <c r="AN31" s="14"/>
      <c r="AO31" s="14"/>
      <c r="BQ31" s="17"/>
      <c r="BR31" s="17"/>
      <c r="BS31" s="17"/>
      <c r="BT31" s="17"/>
      <c r="BU31" s="17"/>
    </row>
    <row r="32" spans="1:73" x14ac:dyDescent="0.3">
      <c r="A32" s="847" t="s">
        <v>299</v>
      </c>
      <c r="B32" s="790"/>
      <c r="C32" s="790"/>
      <c r="D32" s="790"/>
      <c r="E32" s="790"/>
      <c r="F32" s="790"/>
      <c r="G32" s="790"/>
      <c r="H32" s="790"/>
      <c r="I32" s="790"/>
      <c r="J32" s="790"/>
      <c r="K32" s="790"/>
      <c r="L32" s="790"/>
      <c r="M32" s="790"/>
      <c r="N32" s="790"/>
      <c r="O32" s="790"/>
      <c r="P32" s="790"/>
      <c r="Q32" s="790"/>
      <c r="R32" s="790"/>
      <c r="S32" s="790"/>
      <c r="T32" s="790"/>
      <c r="U32" s="790"/>
      <c r="V32" s="790"/>
      <c r="W32" s="790"/>
      <c r="X32" s="790"/>
      <c r="Y32" s="790"/>
      <c r="Z32" s="790" t="s">
        <v>1113</v>
      </c>
      <c r="AA32" s="790"/>
      <c r="AB32" s="790"/>
      <c r="AC32" s="790"/>
      <c r="AD32" s="790"/>
      <c r="AE32" s="791"/>
    </row>
    <row r="33" spans="1:31" ht="15" customHeight="1" x14ac:dyDescent="0.3">
      <c r="A33" s="874" t="s">
        <v>25</v>
      </c>
      <c r="B33" s="675"/>
      <c r="C33" s="675" t="s">
        <v>289</v>
      </c>
      <c r="D33" s="675"/>
      <c r="E33" s="675" t="s">
        <v>125</v>
      </c>
      <c r="F33" s="675"/>
      <c r="G33" s="675"/>
      <c r="H33" s="675"/>
      <c r="I33" s="675"/>
      <c r="J33" s="675"/>
      <c r="K33" s="768" t="s">
        <v>323</v>
      </c>
      <c r="L33" s="769"/>
      <c r="M33" s="769"/>
      <c r="N33" s="769"/>
      <c r="O33" s="769"/>
      <c r="P33" s="769"/>
      <c r="Q33" s="780"/>
      <c r="R33" s="768" t="s">
        <v>15</v>
      </c>
      <c r="S33" s="769"/>
      <c r="T33" s="780"/>
      <c r="U33" s="768" t="s">
        <v>112</v>
      </c>
      <c r="V33" s="769"/>
      <c r="W33" s="780"/>
      <c r="X33" s="768" t="s">
        <v>286</v>
      </c>
      <c r="Y33" s="780"/>
      <c r="Z33" s="768" t="s">
        <v>304</v>
      </c>
      <c r="AA33" s="769"/>
      <c r="AB33" s="889" t="s">
        <v>305</v>
      </c>
      <c r="AC33" s="769" t="s">
        <v>1114</v>
      </c>
      <c r="AD33" s="769"/>
      <c r="AE33" s="936"/>
    </row>
    <row r="34" spans="1:31" x14ac:dyDescent="0.3">
      <c r="A34" s="874"/>
      <c r="B34" s="675"/>
      <c r="C34" s="675"/>
      <c r="D34" s="675"/>
      <c r="E34" s="675"/>
      <c r="F34" s="675"/>
      <c r="G34" s="675"/>
      <c r="H34" s="675"/>
      <c r="I34" s="675"/>
      <c r="J34" s="675"/>
      <c r="K34" s="770"/>
      <c r="L34" s="771"/>
      <c r="M34" s="771"/>
      <c r="N34" s="771"/>
      <c r="O34" s="771"/>
      <c r="P34" s="771"/>
      <c r="Q34" s="781"/>
      <c r="R34" s="770"/>
      <c r="S34" s="771"/>
      <c r="T34" s="781"/>
      <c r="U34" s="770"/>
      <c r="V34" s="771"/>
      <c r="W34" s="781"/>
      <c r="X34" s="770"/>
      <c r="Y34" s="781"/>
      <c r="Z34" s="770"/>
      <c r="AA34" s="771"/>
      <c r="AB34" s="890"/>
      <c r="AC34" s="771"/>
      <c r="AD34" s="771"/>
      <c r="AE34" s="937"/>
    </row>
    <row r="35" spans="1:31" x14ac:dyDescent="0.3">
      <c r="A35" s="940"/>
      <c r="B35" s="908"/>
      <c r="C35" s="908"/>
      <c r="D35" s="908"/>
      <c r="E35" s="862"/>
      <c r="F35" s="862"/>
      <c r="G35" s="862"/>
      <c r="H35" s="862"/>
      <c r="I35" s="862"/>
      <c r="J35" s="862"/>
      <c r="K35" s="926"/>
      <c r="L35" s="927"/>
      <c r="M35" s="927"/>
      <c r="N35" s="927"/>
      <c r="O35" s="927"/>
      <c r="P35" s="927"/>
      <c r="Q35" s="928"/>
      <c r="R35" s="939"/>
      <c r="S35" s="939"/>
      <c r="T35" s="939"/>
      <c r="U35" s="907"/>
      <c r="V35" s="907"/>
      <c r="W35" s="907"/>
      <c r="X35" s="935" t="str">
        <f t="shared" ref="X35:X49" si="2">IF(A35="","",IF(AND(trav_typ="State Employee",dest_typ="In-State"),VLOOKUP($A35,TYP_AC_STATE,2,FALSE),(IF(AND(trav_typ="State Employee",dest_typ&lt;&gt;"In-State"),VLOOKUP($A35,TYP_AC_STATE,3,FALSE),IF(AND(trav_typ&lt;&gt;"State Employee",dest_typ="In-State"),VLOOKUP($A35,TYP_AC_STATE,4,FALSE),(IF(AND(trav_typ&lt;&gt;"State Employee",dest_typ&lt;&gt;"In-State"),VLOOKUP($A35,TYP_AC_STATE,5,FALSE))))))))</f>
        <v/>
      </c>
      <c r="Y35" s="935" t="e">
        <v>#REF!</v>
      </c>
      <c r="Z35" s="905"/>
      <c r="AA35" s="875"/>
      <c r="AB35" s="95" t="e">
        <f t="shared" ref="AB35:AB49" si="3">IF(trDept="",VLOOKUP(dept_opt,dept_lookup2,2,FALSE),VLOOKUP(trDept,dept_lookup,3,FALSE))</f>
        <v>#N/A</v>
      </c>
      <c r="AC35" s="875"/>
      <c r="AD35" s="875"/>
      <c r="AE35" s="938"/>
    </row>
    <row r="36" spans="1:31" x14ac:dyDescent="0.3">
      <c r="A36" s="840"/>
      <c r="B36" s="841"/>
      <c r="C36" s="841"/>
      <c r="D36" s="841"/>
      <c r="E36" s="842"/>
      <c r="F36" s="842"/>
      <c r="G36" s="842"/>
      <c r="H36" s="842"/>
      <c r="I36" s="842"/>
      <c r="J36" s="842"/>
      <c r="K36" s="913"/>
      <c r="L36" s="914"/>
      <c r="M36" s="914"/>
      <c r="N36" s="914"/>
      <c r="O36" s="914"/>
      <c r="P36" s="914"/>
      <c r="Q36" s="915"/>
      <c r="R36" s="909"/>
      <c r="S36" s="909"/>
      <c r="T36" s="909"/>
      <c r="U36" s="906"/>
      <c r="V36" s="906"/>
      <c r="W36" s="906"/>
      <c r="X36" s="916" t="str">
        <f t="shared" si="2"/>
        <v/>
      </c>
      <c r="Y36" s="916" t="e">
        <v>#REF!</v>
      </c>
      <c r="Z36" s="759"/>
      <c r="AA36" s="760"/>
      <c r="AB36" s="96" t="e">
        <f t="shared" si="3"/>
        <v>#N/A</v>
      </c>
      <c r="AC36" s="760"/>
      <c r="AD36" s="760"/>
      <c r="AE36" s="923"/>
    </row>
    <row r="37" spans="1:31" x14ac:dyDescent="0.3">
      <c r="A37" s="840"/>
      <c r="B37" s="841"/>
      <c r="C37" s="841"/>
      <c r="D37" s="841"/>
      <c r="E37" s="842"/>
      <c r="F37" s="842"/>
      <c r="G37" s="842"/>
      <c r="H37" s="842"/>
      <c r="I37" s="842"/>
      <c r="J37" s="842"/>
      <c r="K37" s="913"/>
      <c r="L37" s="914"/>
      <c r="M37" s="914"/>
      <c r="N37" s="914"/>
      <c r="O37" s="914"/>
      <c r="P37" s="914"/>
      <c r="Q37" s="915"/>
      <c r="R37" s="909"/>
      <c r="S37" s="909"/>
      <c r="T37" s="909"/>
      <c r="U37" s="906"/>
      <c r="V37" s="906"/>
      <c r="W37" s="906"/>
      <c r="X37" s="916" t="str">
        <f t="shared" si="2"/>
        <v/>
      </c>
      <c r="Y37" s="916" t="e">
        <v>#REF!</v>
      </c>
      <c r="Z37" s="759"/>
      <c r="AA37" s="760"/>
      <c r="AB37" s="96" t="e">
        <f t="shared" si="3"/>
        <v>#N/A</v>
      </c>
      <c r="AC37" s="760"/>
      <c r="AD37" s="760"/>
      <c r="AE37" s="923"/>
    </row>
    <row r="38" spans="1:31" x14ac:dyDescent="0.3">
      <c r="A38" s="840"/>
      <c r="B38" s="841"/>
      <c r="C38" s="841"/>
      <c r="D38" s="841"/>
      <c r="E38" s="842"/>
      <c r="F38" s="842"/>
      <c r="G38" s="842"/>
      <c r="H38" s="842"/>
      <c r="I38" s="842"/>
      <c r="J38" s="842"/>
      <c r="K38" s="913"/>
      <c r="L38" s="914"/>
      <c r="M38" s="914"/>
      <c r="N38" s="914"/>
      <c r="O38" s="914"/>
      <c r="P38" s="914"/>
      <c r="Q38" s="915"/>
      <c r="R38" s="909"/>
      <c r="S38" s="909"/>
      <c r="T38" s="909"/>
      <c r="U38" s="906"/>
      <c r="V38" s="906"/>
      <c r="W38" s="906"/>
      <c r="X38" s="916" t="str">
        <f t="shared" si="2"/>
        <v/>
      </c>
      <c r="Y38" s="916" t="e">
        <v>#REF!</v>
      </c>
      <c r="Z38" s="759"/>
      <c r="AA38" s="760"/>
      <c r="AB38" s="96" t="e">
        <f t="shared" si="3"/>
        <v>#N/A</v>
      </c>
      <c r="AC38" s="760"/>
      <c r="AD38" s="760"/>
      <c r="AE38" s="923"/>
    </row>
    <row r="39" spans="1:31" x14ac:dyDescent="0.3">
      <c r="A39" s="840"/>
      <c r="B39" s="841"/>
      <c r="C39" s="841"/>
      <c r="D39" s="841"/>
      <c r="E39" s="842"/>
      <c r="F39" s="842"/>
      <c r="G39" s="842"/>
      <c r="H39" s="842"/>
      <c r="I39" s="842"/>
      <c r="J39" s="842"/>
      <c r="K39" s="913"/>
      <c r="L39" s="914"/>
      <c r="M39" s="914"/>
      <c r="N39" s="914"/>
      <c r="O39" s="914"/>
      <c r="P39" s="914"/>
      <c r="Q39" s="915"/>
      <c r="R39" s="909"/>
      <c r="S39" s="909"/>
      <c r="T39" s="909"/>
      <c r="U39" s="906"/>
      <c r="V39" s="906"/>
      <c r="W39" s="906"/>
      <c r="X39" s="916" t="str">
        <f t="shared" si="2"/>
        <v/>
      </c>
      <c r="Y39" s="916" t="e">
        <v>#REF!</v>
      </c>
      <c r="Z39" s="759"/>
      <c r="AA39" s="760"/>
      <c r="AB39" s="96" t="e">
        <f t="shared" si="3"/>
        <v>#N/A</v>
      </c>
      <c r="AC39" s="760"/>
      <c r="AD39" s="760"/>
      <c r="AE39" s="923"/>
    </row>
    <row r="40" spans="1:31" x14ac:dyDescent="0.3">
      <c r="A40" s="840"/>
      <c r="B40" s="841"/>
      <c r="C40" s="841"/>
      <c r="D40" s="841"/>
      <c r="E40" s="842"/>
      <c r="F40" s="842"/>
      <c r="G40" s="842"/>
      <c r="H40" s="842"/>
      <c r="I40" s="842"/>
      <c r="J40" s="842"/>
      <c r="K40" s="913"/>
      <c r="L40" s="914"/>
      <c r="M40" s="914"/>
      <c r="N40" s="914"/>
      <c r="O40" s="914"/>
      <c r="P40" s="914"/>
      <c r="Q40" s="915"/>
      <c r="R40" s="909"/>
      <c r="S40" s="909"/>
      <c r="T40" s="909"/>
      <c r="U40" s="906"/>
      <c r="V40" s="906"/>
      <c r="W40" s="906"/>
      <c r="X40" s="916" t="str">
        <f t="shared" si="2"/>
        <v/>
      </c>
      <c r="Y40" s="916" t="e">
        <v>#REF!</v>
      </c>
      <c r="Z40" s="759"/>
      <c r="AA40" s="760"/>
      <c r="AB40" s="96" t="e">
        <f t="shared" si="3"/>
        <v>#N/A</v>
      </c>
      <c r="AC40" s="760"/>
      <c r="AD40" s="760"/>
      <c r="AE40" s="923"/>
    </row>
    <row r="41" spans="1:31" x14ac:dyDescent="0.3">
      <c r="A41" s="840"/>
      <c r="B41" s="841"/>
      <c r="C41" s="841"/>
      <c r="D41" s="841"/>
      <c r="E41" s="842"/>
      <c r="F41" s="842"/>
      <c r="G41" s="842"/>
      <c r="H41" s="842"/>
      <c r="I41" s="842"/>
      <c r="J41" s="842"/>
      <c r="K41" s="913"/>
      <c r="L41" s="914"/>
      <c r="M41" s="914"/>
      <c r="N41" s="914"/>
      <c r="O41" s="914"/>
      <c r="P41" s="914"/>
      <c r="Q41" s="915"/>
      <c r="R41" s="909"/>
      <c r="S41" s="909"/>
      <c r="T41" s="909"/>
      <c r="U41" s="906"/>
      <c r="V41" s="906"/>
      <c r="W41" s="906"/>
      <c r="X41" s="916" t="str">
        <f t="shared" si="2"/>
        <v/>
      </c>
      <c r="Y41" s="916" t="e">
        <v>#REF!</v>
      </c>
      <c r="Z41" s="759"/>
      <c r="AA41" s="760"/>
      <c r="AB41" s="96" t="e">
        <f t="shared" si="3"/>
        <v>#N/A</v>
      </c>
      <c r="AC41" s="760"/>
      <c r="AD41" s="760"/>
      <c r="AE41" s="923"/>
    </row>
    <row r="42" spans="1:31" x14ac:dyDescent="0.3">
      <c r="A42" s="840"/>
      <c r="B42" s="841"/>
      <c r="C42" s="841"/>
      <c r="D42" s="841"/>
      <c r="E42" s="842"/>
      <c r="F42" s="842"/>
      <c r="G42" s="842"/>
      <c r="H42" s="842"/>
      <c r="I42" s="842"/>
      <c r="J42" s="842"/>
      <c r="K42" s="913"/>
      <c r="L42" s="914"/>
      <c r="M42" s="914"/>
      <c r="N42" s="914"/>
      <c r="O42" s="914"/>
      <c r="P42" s="914"/>
      <c r="Q42" s="915"/>
      <c r="R42" s="909"/>
      <c r="S42" s="909"/>
      <c r="T42" s="909"/>
      <c r="U42" s="906"/>
      <c r="V42" s="906"/>
      <c r="W42" s="906"/>
      <c r="X42" s="916" t="str">
        <f t="shared" si="2"/>
        <v/>
      </c>
      <c r="Y42" s="916" t="e">
        <v>#REF!</v>
      </c>
      <c r="Z42" s="759"/>
      <c r="AA42" s="760"/>
      <c r="AB42" s="96" t="e">
        <f t="shared" si="3"/>
        <v>#N/A</v>
      </c>
      <c r="AC42" s="760"/>
      <c r="AD42" s="760"/>
      <c r="AE42" s="923"/>
    </row>
    <row r="43" spans="1:31" x14ac:dyDescent="0.3">
      <c r="A43" s="840"/>
      <c r="B43" s="841"/>
      <c r="C43" s="841"/>
      <c r="D43" s="841"/>
      <c r="E43" s="842"/>
      <c r="F43" s="842"/>
      <c r="G43" s="842"/>
      <c r="H43" s="842"/>
      <c r="I43" s="842"/>
      <c r="J43" s="842"/>
      <c r="K43" s="913"/>
      <c r="L43" s="914"/>
      <c r="M43" s="914"/>
      <c r="N43" s="914"/>
      <c r="O43" s="914"/>
      <c r="P43" s="914"/>
      <c r="Q43" s="915"/>
      <c r="R43" s="909"/>
      <c r="S43" s="909"/>
      <c r="T43" s="909"/>
      <c r="U43" s="906"/>
      <c r="V43" s="906"/>
      <c r="W43" s="906"/>
      <c r="X43" s="916" t="str">
        <f t="shared" si="2"/>
        <v/>
      </c>
      <c r="Y43" s="916" t="e">
        <v>#REF!</v>
      </c>
      <c r="Z43" s="759"/>
      <c r="AA43" s="760"/>
      <c r="AB43" s="96" t="e">
        <f t="shared" si="3"/>
        <v>#N/A</v>
      </c>
      <c r="AC43" s="760"/>
      <c r="AD43" s="760"/>
      <c r="AE43" s="923"/>
    </row>
    <row r="44" spans="1:31" x14ac:dyDescent="0.3">
      <c r="A44" s="840"/>
      <c r="B44" s="841"/>
      <c r="C44" s="841"/>
      <c r="D44" s="841"/>
      <c r="E44" s="842"/>
      <c r="F44" s="842"/>
      <c r="G44" s="842"/>
      <c r="H44" s="842"/>
      <c r="I44" s="842"/>
      <c r="J44" s="842"/>
      <c r="K44" s="913"/>
      <c r="L44" s="914"/>
      <c r="M44" s="914"/>
      <c r="N44" s="914"/>
      <c r="O44" s="914"/>
      <c r="P44" s="914"/>
      <c r="Q44" s="915"/>
      <c r="R44" s="909"/>
      <c r="S44" s="909"/>
      <c r="T44" s="909"/>
      <c r="U44" s="906"/>
      <c r="V44" s="906"/>
      <c r="W44" s="906"/>
      <c r="X44" s="916" t="str">
        <f t="shared" si="2"/>
        <v/>
      </c>
      <c r="Y44" s="916" t="e">
        <v>#REF!</v>
      </c>
      <c r="Z44" s="759"/>
      <c r="AA44" s="760"/>
      <c r="AB44" s="96" t="e">
        <f t="shared" si="3"/>
        <v>#N/A</v>
      </c>
      <c r="AC44" s="760"/>
      <c r="AD44" s="760"/>
      <c r="AE44" s="923"/>
    </row>
    <row r="45" spans="1:31" x14ac:dyDescent="0.3">
      <c r="A45" s="840"/>
      <c r="B45" s="841"/>
      <c r="C45" s="841"/>
      <c r="D45" s="841"/>
      <c r="E45" s="842"/>
      <c r="F45" s="842"/>
      <c r="G45" s="842"/>
      <c r="H45" s="842"/>
      <c r="I45" s="842"/>
      <c r="J45" s="842"/>
      <c r="K45" s="913"/>
      <c r="L45" s="914"/>
      <c r="M45" s="914"/>
      <c r="N45" s="914"/>
      <c r="O45" s="914"/>
      <c r="P45" s="914"/>
      <c r="Q45" s="915"/>
      <c r="R45" s="909"/>
      <c r="S45" s="909"/>
      <c r="T45" s="909"/>
      <c r="U45" s="906"/>
      <c r="V45" s="906"/>
      <c r="W45" s="906"/>
      <c r="X45" s="916" t="str">
        <f t="shared" si="2"/>
        <v/>
      </c>
      <c r="Y45" s="916" t="e">
        <v>#REF!</v>
      </c>
      <c r="Z45" s="759"/>
      <c r="AA45" s="760"/>
      <c r="AB45" s="96" t="e">
        <f t="shared" si="3"/>
        <v>#N/A</v>
      </c>
      <c r="AC45" s="760"/>
      <c r="AD45" s="760"/>
      <c r="AE45" s="923"/>
    </row>
    <row r="46" spans="1:31" ht="15" customHeight="1" x14ac:dyDescent="0.3">
      <c r="A46" s="840"/>
      <c r="B46" s="841"/>
      <c r="C46" s="841"/>
      <c r="D46" s="841"/>
      <c r="E46" s="842"/>
      <c r="F46" s="842"/>
      <c r="G46" s="842"/>
      <c r="H46" s="842"/>
      <c r="I46" s="842"/>
      <c r="J46" s="842"/>
      <c r="K46" s="913"/>
      <c r="L46" s="914"/>
      <c r="M46" s="914"/>
      <c r="N46" s="914"/>
      <c r="O46" s="914"/>
      <c r="P46" s="914"/>
      <c r="Q46" s="915"/>
      <c r="R46" s="909"/>
      <c r="S46" s="909"/>
      <c r="T46" s="909"/>
      <c r="U46" s="906"/>
      <c r="V46" s="906"/>
      <c r="W46" s="906"/>
      <c r="X46" s="916" t="str">
        <f t="shared" si="2"/>
        <v/>
      </c>
      <c r="Y46" s="916" t="e">
        <v>#REF!</v>
      </c>
      <c r="Z46" s="759"/>
      <c r="AA46" s="760"/>
      <c r="AB46" s="96" t="e">
        <f t="shared" si="3"/>
        <v>#N/A</v>
      </c>
      <c r="AC46" s="760"/>
      <c r="AD46" s="760"/>
      <c r="AE46" s="923"/>
    </row>
    <row r="47" spans="1:31" x14ac:dyDescent="0.3">
      <c r="A47" s="840"/>
      <c r="B47" s="841"/>
      <c r="C47" s="841"/>
      <c r="D47" s="841"/>
      <c r="E47" s="842"/>
      <c r="F47" s="842"/>
      <c r="G47" s="842"/>
      <c r="H47" s="842"/>
      <c r="I47" s="842"/>
      <c r="J47" s="842"/>
      <c r="K47" s="913"/>
      <c r="L47" s="914"/>
      <c r="M47" s="914"/>
      <c r="N47" s="914"/>
      <c r="O47" s="914"/>
      <c r="P47" s="914"/>
      <c r="Q47" s="915"/>
      <c r="R47" s="909"/>
      <c r="S47" s="909"/>
      <c r="T47" s="909"/>
      <c r="U47" s="906"/>
      <c r="V47" s="906"/>
      <c r="W47" s="906"/>
      <c r="X47" s="916" t="str">
        <f t="shared" si="2"/>
        <v/>
      </c>
      <c r="Y47" s="916" t="e">
        <v>#REF!</v>
      </c>
      <c r="Z47" s="759"/>
      <c r="AA47" s="760"/>
      <c r="AB47" s="96" t="e">
        <f t="shared" si="3"/>
        <v>#N/A</v>
      </c>
      <c r="AC47" s="760"/>
      <c r="AD47" s="760"/>
      <c r="AE47" s="923"/>
    </row>
    <row r="48" spans="1:31" x14ac:dyDescent="0.3">
      <c r="A48" s="840"/>
      <c r="B48" s="841"/>
      <c r="C48" s="841"/>
      <c r="D48" s="841"/>
      <c r="E48" s="842"/>
      <c r="F48" s="842"/>
      <c r="G48" s="842"/>
      <c r="H48" s="842"/>
      <c r="I48" s="842"/>
      <c r="J48" s="842"/>
      <c r="K48" s="913"/>
      <c r="L48" s="914"/>
      <c r="M48" s="914"/>
      <c r="N48" s="914"/>
      <c r="O48" s="914"/>
      <c r="P48" s="914"/>
      <c r="Q48" s="915"/>
      <c r="R48" s="909"/>
      <c r="S48" s="909"/>
      <c r="T48" s="909"/>
      <c r="U48" s="906"/>
      <c r="V48" s="906"/>
      <c r="W48" s="906"/>
      <c r="X48" s="916" t="str">
        <f t="shared" si="2"/>
        <v/>
      </c>
      <c r="Y48" s="916" t="e">
        <v>#REF!</v>
      </c>
      <c r="Z48" s="759"/>
      <c r="AA48" s="760"/>
      <c r="AB48" s="96" t="e">
        <f t="shared" si="3"/>
        <v>#N/A</v>
      </c>
      <c r="AC48" s="760"/>
      <c r="AD48" s="760"/>
      <c r="AE48" s="923"/>
    </row>
    <row r="49" spans="1:33" x14ac:dyDescent="0.3">
      <c r="A49" s="985"/>
      <c r="B49" s="986"/>
      <c r="C49" s="986"/>
      <c r="D49" s="986"/>
      <c r="E49" s="885"/>
      <c r="F49" s="885"/>
      <c r="G49" s="885"/>
      <c r="H49" s="885"/>
      <c r="I49" s="885"/>
      <c r="J49" s="885"/>
      <c r="K49" s="987"/>
      <c r="L49" s="988"/>
      <c r="M49" s="988"/>
      <c r="N49" s="988"/>
      <c r="O49" s="988"/>
      <c r="P49" s="988"/>
      <c r="Q49" s="989"/>
      <c r="R49" s="990"/>
      <c r="S49" s="990"/>
      <c r="T49" s="990"/>
      <c r="U49" s="991"/>
      <c r="V49" s="991"/>
      <c r="W49" s="991"/>
      <c r="X49" s="992" t="str">
        <f t="shared" si="2"/>
        <v/>
      </c>
      <c r="Y49" s="992" t="e">
        <v>#REF!</v>
      </c>
      <c r="Z49" s="729"/>
      <c r="AA49" s="727"/>
      <c r="AB49" s="100" t="e">
        <f t="shared" si="3"/>
        <v>#N/A</v>
      </c>
      <c r="AC49" s="727"/>
      <c r="AD49" s="727"/>
      <c r="AE49" s="1038"/>
    </row>
    <row r="50" spans="1:33" ht="15" customHeight="1" thickBot="1" x14ac:dyDescent="0.35">
      <c r="A50" s="98"/>
      <c r="B50" s="99"/>
      <c r="C50" s="99"/>
      <c r="D50" s="99"/>
      <c r="E50" s="1036" t="s">
        <v>337</v>
      </c>
      <c r="F50" s="1036"/>
      <c r="G50" s="1036"/>
      <c r="H50" s="1036"/>
      <c r="I50" s="1036"/>
      <c r="J50" s="1036"/>
      <c r="K50" s="1036"/>
      <c r="L50" s="1036"/>
      <c r="M50" s="1036"/>
      <c r="N50" s="1036"/>
      <c r="O50" s="1036"/>
      <c r="P50" s="1036"/>
      <c r="Q50" s="1037"/>
      <c r="R50" s="1030">
        <f>SUM(R35:T49)</f>
        <v>0</v>
      </c>
      <c r="S50" s="1031"/>
      <c r="T50" s="1032"/>
      <c r="U50" s="1033"/>
      <c r="V50" s="1034"/>
      <c r="W50" s="1034"/>
      <c r="X50" s="1034"/>
      <c r="Y50" s="1034"/>
      <c r="Z50" s="1034"/>
      <c r="AA50" s="1034"/>
      <c r="AB50" s="1034"/>
      <c r="AC50" s="1034"/>
      <c r="AD50" s="1034"/>
      <c r="AE50" s="1035"/>
    </row>
    <row r="52" spans="1:33" x14ac:dyDescent="0.3">
      <c r="AG52" s="47"/>
    </row>
    <row r="55" spans="1:33" x14ac:dyDescent="0.3">
      <c r="AG55" s="48"/>
    </row>
    <row r="56" spans="1:33" x14ac:dyDescent="0.3">
      <c r="AG56" s="48"/>
    </row>
  </sheetData>
  <sheetProtection algorithmName="SHA-512" hashValue="n7GhWQzn937f1PC8kKMXl4DRVXWmZQwrxId3keUdLAzDYJnJFHOkD0tbRE2bhI3im+/DBGgSYVnvM/ADYRJ0dg==" saltValue="oeLhdk26j1X/Jf7R5KFbaw==" spinCount="100000" sheet="1" objects="1" scenarios="1" formatCells="0" formatRows="0"/>
  <mergeCells count="376">
    <mergeCell ref="A5:AE5"/>
    <mergeCell ref="A3:L3"/>
    <mergeCell ref="M3:T3"/>
    <mergeCell ref="A4:L4"/>
    <mergeCell ref="M4:T4"/>
    <mergeCell ref="A1:H1"/>
    <mergeCell ref="K1:R2"/>
    <mergeCell ref="A2:H2"/>
    <mergeCell ref="V1:Z1"/>
    <mergeCell ref="AA1:AE1"/>
    <mergeCell ref="S2:U2"/>
    <mergeCell ref="V2:Z2"/>
    <mergeCell ref="AA2:AE2"/>
    <mergeCell ref="U3:Z3"/>
    <mergeCell ref="U4:Z4"/>
    <mergeCell ref="AA4:AE4"/>
    <mergeCell ref="A6:AE6"/>
    <mergeCell ref="A7:C8"/>
    <mergeCell ref="D7:M8"/>
    <mergeCell ref="N7:O8"/>
    <mergeCell ref="P7:Q8"/>
    <mergeCell ref="R7:S8"/>
    <mergeCell ref="T7:W7"/>
    <mergeCell ref="X7:AC7"/>
    <mergeCell ref="AD7:AE8"/>
    <mergeCell ref="T8:U8"/>
    <mergeCell ref="V8:W8"/>
    <mergeCell ref="X8:Z8"/>
    <mergeCell ref="AA8:AC8"/>
    <mergeCell ref="AD9:AE9"/>
    <mergeCell ref="A10:C10"/>
    <mergeCell ref="D10:M10"/>
    <mergeCell ref="N10:O10"/>
    <mergeCell ref="P10:Q10"/>
    <mergeCell ref="R10:S10"/>
    <mergeCell ref="T10:U10"/>
    <mergeCell ref="V10:W10"/>
    <mergeCell ref="X10:Z10"/>
    <mergeCell ref="AA10:AC10"/>
    <mergeCell ref="AD10:AE10"/>
    <mergeCell ref="A9:C9"/>
    <mergeCell ref="D9:M9"/>
    <mergeCell ref="N9:O9"/>
    <mergeCell ref="P9:Q9"/>
    <mergeCell ref="R9:S9"/>
    <mergeCell ref="T9:U9"/>
    <mergeCell ref="V9:W9"/>
    <mergeCell ref="X9:Z9"/>
    <mergeCell ref="AA9:AC9"/>
    <mergeCell ref="AD11:AE11"/>
    <mergeCell ref="A12:C12"/>
    <mergeCell ref="D12:M12"/>
    <mergeCell ref="N12:O12"/>
    <mergeCell ref="P12:Q12"/>
    <mergeCell ref="R12:S12"/>
    <mergeCell ref="T12:U12"/>
    <mergeCell ref="V12:W12"/>
    <mergeCell ref="X12:Z12"/>
    <mergeCell ref="AA12:AC12"/>
    <mergeCell ref="AD12:AE12"/>
    <mergeCell ref="A11:C11"/>
    <mergeCell ref="D11:M11"/>
    <mergeCell ref="N11:O11"/>
    <mergeCell ref="P11:Q11"/>
    <mergeCell ref="R11:S11"/>
    <mergeCell ref="T11:U11"/>
    <mergeCell ref="V11:W11"/>
    <mergeCell ref="X11:Z11"/>
    <mergeCell ref="AA11:AC11"/>
    <mergeCell ref="AD13:AE13"/>
    <mergeCell ref="A14:C14"/>
    <mergeCell ref="D14:M14"/>
    <mergeCell ref="N14:O14"/>
    <mergeCell ref="P14:Q14"/>
    <mergeCell ref="R14:S14"/>
    <mergeCell ref="T14:U14"/>
    <mergeCell ref="V14:W14"/>
    <mergeCell ref="X14:Z14"/>
    <mergeCell ref="AA14:AC14"/>
    <mergeCell ref="AD14:AE14"/>
    <mergeCell ref="A13:C13"/>
    <mergeCell ref="D13:M13"/>
    <mergeCell ref="N13:O13"/>
    <mergeCell ref="P13:Q13"/>
    <mergeCell ref="R13:S13"/>
    <mergeCell ref="T13:U13"/>
    <mergeCell ref="V13:W13"/>
    <mergeCell ref="X13:Z13"/>
    <mergeCell ref="AA13:AC13"/>
    <mergeCell ref="AD15:AE15"/>
    <mergeCell ref="A16:C16"/>
    <mergeCell ref="D16:M16"/>
    <mergeCell ref="N16:O16"/>
    <mergeCell ref="P16:Q16"/>
    <mergeCell ref="R16:S16"/>
    <mergeCell ref="T16:U16"/>
    <mergeCell ref="V16:W16"/>
    <mergeCell ref="X16:Z16"/>
    <mergeCell ref="AA16:AC16"/>
    <mergeCell ref="AD16:AE16"/>
    <mergeCell ref="A15:C15"/>
    <mergeCell ref="D15:M15"/>
    <mergeCell ref="N15:O15"/>
    <mergeCell ref="P15:Q15"/>
    <mergeCell ref="R15:S15"/>
    <mergeCell ref="T15:U15"/>
    <mergeCell ref="V15:W15"/>
    <mergeCell ref="X15:Z15"/>
    <mergeCell ref="AA15:AC15"/>
    <mergeCell ref="AD17:AE17"/>
    <mergeCell ref="A18:C18"/>
    <mergeCell ref="D18:M18"/>
    <mergeCell ref="N18:O18"/>
    <mergeCell ref="P18:Q18"/>
    <mergeCell ref="R18:S18"/>
    <mergeCell ref="T18:U18"/>
    <mergeCell ref="V18:W18"/>
    <mergeCell ref="X18:Z18"/>
    <mergeCell ref="AA18:AC18"/>
    <mergeCell ref="AD18:AE18"/>
    <mergeCell ref="A17:C17"/>
    <mergeCell ref="D17:M17"/>
    <mergeCell ref="N17:O17"/>
    <mergeCell ref="P17:Q17"/>
    <mergeCell ref="R17:S17"/>
    <mergeCell ref="T17:U17"/>
    <mergeCell ref="V17:W17"/>
    <mergeCell ref="X17:Z17"/>
    <mergeCell ref="AA17:AC17"/>
    <mergeCell ref="AD19:AE19"/>
    <mergeCell ref="A20:C20"/>
    <mergeCell ref="D20:M20"/>
    <mergeCell ref="N20:O20"/>
    <mergeCell ref="P20:Q20"/>
    <mergeCell ref="R20:S20"/>
    <mergeCell ref="T20:U20"/>
    <mergeCell ref="V20:W20"/>
    <mergeCell ref="X20:Z20"/>
    <mergeCell ref="AA20:AC20"/>
    <mergeCell ref="AD20:AE20"/>
    <mergeCell ref="A19:C19"/>
    <mergeCell ref="D19:M19"/>
    <mergeCell ref="N19:O19"/>
    <mergeCell ref="P19:Q19"/>
    <mergeCell ref="R19:S19"/>
    <mergeCell ref="T19:U19"/>
    <mergeCell ref="V19:W19"/>
    <mergeCell ref="X19:Z19"/>
    <mergeCell ref="AA19:AC19"/>
    <mergeCell ref="T23:U23"/>
    <mergeCell ref="V23:W23"/>
    <mergeCell ref="X23:Z23"/>
    <mergeCell ref="AA23:AC23"/>
    <mergeCell ref="AD21:AE21"/>
    <mergeCell ref="A22:C22"/>
    <mergeCell ref="D22:M22"/>
    <mergeCell ref="N22:O22"/>
    <mergeCell ref="P22:Q22"/>
    <mergeCell ref="R22:S22"/>
    <mergeCell ref="T22:U22"/>
    <mergeCell ref="V22:W22"/>
    <mergeCell ref="X22:Z22"/>
    <mergeCell ref="AA22:AC22"/>
    <mergeCell ref="AD22:AE22"/>
    <mergeCell ref="A21:C21"/>
    <mergeCell ref="D21:M21"/>
    <mergeCell ref="N21:O21"/>
    <mergeCell ref="P21:Q21"/>
    <mergeCell ref="R21:S21"/>
    <mergeCell ref="T21:U21"/>
    <mergeCell ref="V21:W21"/>
    <mergeCell ref="X21:Z21"/>
    <mergeCell ref="AA21:AC21"/>
    <mergeCell ref="AD23:AE23"/>
    <mergeCell ref="L24:S24"/>
    <mergeCell ref="T24:W24"/>
    <mergeCell ref="X24:Z24"/>
    <mergeCell ref="AA24:AC24"/>
    <mergeCell ref="AD24:AE24"/>
    <mergeCell ref="A25:AE25"/>
    <mergeCell ref="A26:A27"/>
    <mergeCell ref="B26:C27"/>
    <mergeCell ref="D26:F27"/>
    <mergeCell ref="G26:I27"/>
    <mergeCell ref="L26:L27"/>
    <mergeCell ref="M26:N27"/>
    <mergeCell ref="O26:Q27"/>
    <mergeCell ref="R26:T27"/>
    <mergeCell ref="W26:W27"/>
    <mergeCell ref="X26:Y27"/>
    <mergeCell ref="Z26:AB27"/>
    <mergeCell ref="AC26:AE27"/>
    <mergeCell ref="A23:C23"/>
    <mergeCell ref="D23:M23"/>
    <mergeCell ref="N23:O23"/>
    <mergeCell ref="P23:Q23"/>
    <mergeCell ref="R23:S23"/>
    <mergeCell ref="B28:C28"/>
    <mergeCell ref="D28:F28"/>
    <mergeCell ref="G28:I28"/>
    <mergeCell ref="M28:N28"/>
    <mergeCell ref="O28:Q28"/>
    <mergeCell ref="R28:T28"/>
    <mergeCell ref="X28:Y28"/>
    <mergeCell ref="Z28:AB28"/>
    <mergeCell ref="AC28:AE28"/>
    <mergeCell ref="B29:C29"/>
    <mergeCell ref="D29:F29"/>
    <mergeCell ref="G29:I29"/>
    <mergeCell ref="M29:N29"/>
    <mergeCell ref="O29:Q29"/>
    <mergeCell ref="R29:T29"/>
    <mergeCell ref="X29:Y29"/>
    <mergeCell ref="Z29:AB29"/>
    <mergeCell ref="AC29:AE29"/>
    <mergeCell ref="B30:C30"/>
    <mergeCell ref="D30:F30"/>
    <mergeCell ref="G30:I30"/>
    <mergeCell ref="M30:N30"/>
    <mergeCell ref="O30:Q30"/>
    <mergeCell ref="R30:T30"/>
    <mergeCell ref="X30:Y30"/>
    <mergeCell ref="Z30:AB30"/>
    <mergeCell ref="AC30:AE30"/>
    <mergeCell ref="A31:Y31"/>
    <mergeCell ref="Z31:AE31"/>
    <mergeCell ref="A32:Y32"/>
    <mergeCell ref="Z32:AE32"/>
    <mergeCell ref="A33:B34"/>
    <mergeCell ref="C33:D34"/>
    <mergeCell ref="E33:J34"/>
    <mergeCell ref="K33:Q34"/>
    <mergeCell ref="R33:T34"/>
    <mergeCell ref="U33:W34"/>
    <mergeCell ref="X33:Y34"/>
    <mergeCell ref="Z33:AA34"/>
    <mergeCell ref="AB33:AB34"/>
    <mergeCell ref="AC33:AE34"/>
    <mergeCell ref="A35:B35"/>
    <mergeCell ref="C35:D35"/>
    <mergeCell ref="E35:J35"/>
    <mergeCell ref="K35:Q35"/>
    <mergeCell ref="R35:T35"/>
    <mergeCell ref="U35:W35"/>
    <mergeCell ref="X35:Y35"/>
    <mergeCell ref="Z35:AA35"/>
    <mergeCell ref="AC35:AE35"/>
    <mergeCell ref="A36:B36"/>
    <mergeCell ref="C36:D36"/>
    <mergeCell ref="E36:J36"/>
    <mergeCell ref="K36:Q36"/>
    <mergeCell ref="R36:T36"/>
    <mergeCell ref="U36:W36"/>
    <mergeCell ref="X36:Y36"/>
    <mergeCell ref="Z36:AA36"/>
    <mergeCell ref="AC36:AE36"/>
    <mergeCell ref="A37:B37"/>
    <mergeCell ref="C37:D37"/>
    <mergeCell ref="E37:J37"/>
    <mergeCell ref="K37:Q37"/>
    <mergeCell ref="R37:T37"/>
    <mergeCell ref="U37:W37"/>
    <mergeCell ref="X37:Y37"/>
    <mergeCell ref="Z37:AA37"/>
    <mergeCell ref="AC37:AE37"/>
    <mergeCell ref="A38:B38"/>
    <mergeCell ref="C38:D38"/>
    <mergeCell ref="E38:J38"/>
    <mergeCell ref="K38:Q38"/>
    <mergeCell ref="R38:T38"/>
    <mergeCell ref="U38:W38"/>
    <mergeCell ref="X38:Y38"/>
    <mergeCell ref="Z38:AA38"/>
    <mergeCell ref="AC38:AE38"/>
    <mergeCell ref="X39:Y39"/>
    <mergeCell ref="Z39:AA39"/>
    <mergeCell ref="AC39:AE39"/>
    <mergeCell ref="A40:B40"/>
    <mergeCell ref="C40:D40"/>
    <mergeCell ref="E40:J40"/>
    <mergeCell ref="K40:Q40"/>
    <mergeCell ref="R40:T40"/>
    <mergeCell ref="U40:W40"/>
    <mergeCell ref="X40:Y40"/>
    <mergeCell ref="A39:B39"/>
    <mergeCell ref="C39:D39"/>
    <mergeCell ref="E39:J39"/>
    <mergeCell ref="K39:Q39"/>
    <mergeCell ref="R39:T39"/>
    <mergeCell ref="U39:W39"/>
    <mergeCell ref="Z40:AA40"/>
    <mergeCell ref="AC40:AE40"/>
    <mergeCell ref="A41:B41"/>
    <mergeCell ref="C41:D41"/>
    <mergeCell ref="E41:J41"/>
    <mergeCell ref="K41:Q41"/>
    <mergeCell ref="R41:T41"/>
    <mergeCell ref="U41:W41"/>
    <mergeCell ref="X41:Y41"/>
    <mergeCell ref="Z41:AA41"/>
    <mergeCell ref="AC41:AE41"/>
    <mergeCell ref="A42:B42"/>
    <mergeCell ref="C42:D42"/>
    <mergeCell ref="E42:J42"/>
    <mergeCell ref="K42:Q42"/>
    <mergeCell ref="R42:T42"/>
    <mergeCell ref="U42:W42"/>
    <mergeCell ref="X42:Y42"/>
    <mergeCell ref="Z42:AA42"/>
    <mergeCell ref="AC42:AE42"/>
    <mergeCell ref="X43:Y43"/>
    <mergeCell ref="Z43:AA43"/>
    <mergeCell ref="AC43:AE43"/>
    <mergeCell ref="A44:B44"/>
    <mergeCell ref="C44:D44"/>
    <mergeCell ref="E44:J44"/>
    <mergeCell ref="K44:Q44"/>
    <mergeCell ref="R44:T44"/>
    <mergeCell ref="U44:W44"/>
    <mergeCell ref="X44:Y44"/>
    <mergeCell ref="A43:B43"/>
    <mergeCell ref="C43:D43"/>
    <mergeCell ref="E43:J43"/>
    <mergeCell ref="K43:Q43"/>
    <mergeCell ref="R43:T43"/>
    <mergeCell ref="U43:W43"/>
    <mergeCell ref="Z44:AA44"/>
    <mergeCell ref="AC44:AE44"/>
    <mergeCell ref="A45:B45"/>
    <mergeCell ref="C45:D45"/>
    <mergeCell ref="E45:J45"/>
    <mergeCell ref="K45:Q45"/>
    <mergeCell ref="R45:T45"/>
    <mergeCell ref="U45:W45"/>
    <mergeCell ref="X45:Y45"/>
    <mergeCell ref="Z45:AA45"/>
    <mergeCell ref="AC45:AE45"/>
    <mergeCell ref="A46:B46"/>
    <mergeCell ref="C46:D46"/>
    <mergeCell ref="E46:J46"/>
    <mergeCell ref="K46:Q46"/>
    <mergeCell ref="R46:T46"/>
    <mergeCell ref="U46:W46"/>
    <mergeCell ref="X46:Y46"/>
    <mergeCell ref="Z46:AA46"/>
    <mergeCell ref="AC46:AE46"/>
    <mergeCell ref="X47:Y47"/>
    <mergeCell ref="Z47:AA47"/>
    <mergeCell ref="AC47:AE47"/>
    <mergeCell ref="A48:B48"/>
    <mergeCell ref="C48:D48"/>
    <mergeCell ref="E48:J48"/>
    <mergeCell ref="K48:Q48"/>
    <mergeCell ref="R48:T48"/>
    <mergeCell ref="U48:W48"/>
    <mergeCell ref="X48:Y48"/>
    <mergeCell ref="A47:B47"/>
    <mergeCell ref="C47:D47"/>
    <mergeCell ref="E47:J47"/>
    <mergeCell ref="K47:Q47"/>
    <mergeCell ref="R47:T47"/>
    <mergeCell ref="U47:W47"/>
    <mergeCell ref="AC49:AE49"/>
    <mergeCell ref="E50:Q50"/>
    <mergeCell ref="R50:T50"/>
    <mergeCell ref="U50:AE50"/>
    <mergeCell ref="Z48:AA48"/>
    <mergeCell ref="AC48:AE48"/>
    <mergeCell ref="A49:B49"/>
    <mergeCell ref="C49:D49"/>
    <mergeCell ref="E49:J49"/>
    <mergeCell ref="K49:Q49"/>
    <mergeCell ref="R49:T49"/>
    <mergeCell ref="U49:W49"/>
    <mergeCell ref="X49:Y49"/>
    <mergeCell ref="Z49:AA49"/>
  </mergeCells>
  <conditionalFormatting sqref="X35:Y49">
    <cfRule type="cellIs" dxfId="2" priority="4" stopIfTrue="1" operator="equal">
      <formula>0</formula>
    </cfRule>
  </conditionalFormatting>
  <conditionalFormatting sqref="AB35:AB49">
    <cfRule type="containsErrors" dxfId="1" priority="3">
      <formula>ISERROR(AB35)</formula>
    </cfRule>
  </conditionalFormatting>
  <conditionalFormatting sqref="G28:I30 R28:T30 AC28:AE30">
    <cfRule type="cellIs" dxfId="0" priority="1" operator="equal">
      <formula>0</formula>
    </cfRule>
  </conditionalFormatting>
  <dataValidations count="14">
    <dataValidation showInputMessage="1" showErrorMessage="1" sqref="U4 AA4" xr:uid="{79022F29-13CB-44C0-BE2A-8C63DA549EEF}"/>
    <dataValidation type="date" allowBlank="1" showInputMessage="1" showErrorMessage="1" errorTitle="Date outside of allowable range." error="This form should only be used to report travel with dates on or after January 1, 2015." sqref="A9:C23" xr:uid="{00000000-0002-0000-0700-000001000000}">
      <formula1>42005</formula1>
      <formula2>73050</formula2>
    </dataValidation>
    <dataValidation type="list" errorStyle="information" allowBlank="1" showErrorMessage="1" errorTitle="AKSAS REF ID" error="Please select from the list of available AKSAS Reference types. If the needed reference does not appear in the drop-down list, please enter your reference type." promptTitle="REF ID" prompt="ACC = Account Number_x000a_CAR = Vehicle Rentals_x000a_CO = Contract Number_x000a_CUS = Customer Number_x000a_DO = Delivery Order Number_x000a_INV = Invoice Number_x000a_LOD = Lodging_x000a_MCC = Merchant Category Code_x000a_TKT = Airline Ticket Number_x000a_UDR = User Defined Reference" sqref="C35:D49" xr:uid="{00000000-0002-0000-0700-000004000000}">
      <formula1>REF</formula1>
    </dataValidation>
    <dataValidation allowBlank="1" showErrorMessage="1" promptTitle="IRIS OBJECT (FOR EE TRAVEL)" prompt="In-State / Out-of-State_x000a_2000 / 2012 = Airfare_x000a_2001 / 2013 = Surface Transport_x000a_2002 / 2014 = Lodging_x000a_2036 = ATM Cash Adv Fee_x000a_3069 = Ticket Agent Fee" sqref="X35:Y49" xr:uid="{00000000-0002-0000-0700-000005000000}"/>
    <dataValidation allowBlank="1" showInputMessage="1" showErrorMessage="1" promptTitle="OTHER" prompt="Other reimbursable travel expenses such as telephone, internet charges, copies, airfare reimbursement for travel with personal deviation, etc." sqref="AD9:AE23" xr:uid="{00000000-0002-0000-0700-000006000000}"/>
    <dataValidation allowBlank="1" showInputMessage="1" showErrorMessage="1" promptTitle="LODGING" prompt="For Out-of-Pocket expenses ONLY" sqref="X9:Z23" xr:uid="{00000000-0002-0000-0700-000007000000}"/>
    <dataValidation allowBlank="1" showInputMessage="1" showErrorMessage="1" promptTitle="MILEAGE RATE NOTES" prompt="- Mileage rate populated based on the Date entered and # of miles claimed_x000a_- Mileage rate for Automobiles displayed_x000a_- Values may be overridden if necessary for other vehicle types_x000a__x000a_http://doa.alaska.gov/dof/travel/resource/POV_Rate_Table.pdf" sqref="T9:U23" xr:uid="{00000000-0002-0000-0700-000008000000}"/>
    <dataValidation type="list" allowBlank="1" showInputMessage="1" showErrorMessage="1" promptTitle="MEALS PROVIDED" prompt="B = Breakfast_x000a_L = Lunch_x000a_D = Dinner" sqref="N9:O23" xr:uid="{00000000-0002-0000-0700-000009000000}">
      <formula1>meals</formula1>
    </dataValidation>
    <dataValidation type="list" allowBlank="1" showInputMessage="1" showErrorMessage="1" promptTitle="TYPE OF LODGING FACILITY" prompt="COMM = Commercial Facility_x000a_FIELD = Field Facility (Employee Provided Meals)_x000a_STATE = State Facility (Meals Provided-No Per Diem)_x000a_NONC = Non-Commercial Facility" sqref="P9:Q23" xr:uid="{00000000-0002-0000-0700-00000A000000}">
      <formula1>fac</formula1>
    </dataValidation>
    <dataValidation allowBlank="1" showInputMessage="1" showErrorMessage="1" promptTitle="TOTAL" prompt="Equals Total of Traveler's Reimbursement Warrant Less Travel Advance Amounts" sqref="Z31:AE31" xr:uid="{3AA0BE1D-4078-4DD8-812A-7CCB910FEC39}"/>
    <dataValidation type="list" allowBlank="1" showErrorMessage="1" promptTitle="TYPE" prompt="AIR = Airfare_x000a_CADV = ATM Cash Advance_x000a_COMM = Commission Sales (Ticket Agent Fee)_x000a_FEE = ATM Cash Advance Fee_x000a_LODG = Lodging_x000a_M&amp;IE = Meals &amp; Incidentals_x000a_OTHER = Other Costs_x000a_SURF = Surface Transportation" sqref="A35:B49" xr:uid="{C57B6BC6-E078-4207-803C-AC5A04841522}">
      <formula1>TYP_STATE</formula1>
    </dataValidation>
    <dataValidation type="list" allowBlank="1" showErrorMessage="1" promptTitle="TYPE" prompt="AIR = Airfare_x000a_CADV = ATM Cash Advance_x000a_LODG = Lodging_x000a_LODG TAX = Taxable Lodging_x000a_M&amp;IE = Meals &amp; Incidentals_x000a_M&amp;IE TAX = Taxable Meals &amp; Incidentals_x000a_OTHER = Other Costs_x000a_REIMB = Reimb Travel Costs_x000a_SURF = Surface Transportation_x000a_TADV = Travel Advance" sqref="B28:C30 M28:N30 X28:Y30" xr:uid="{51EB7F09-3B52-4C71-82A0-65BA2C4E8CFD}">
      <formula1>TYP_TRAV</formula1>
    </dataValidation>
    <dataValidation allowBlank="1" showInputMessage="1" showErrorMessage="1" promptTitle="IRIS OBJECT (FOR EE TRAVEL)" prompt="In-State / Out-of-State_x000a_2000 / 2012 = Airfare_x000a_2001 / 2013 = Surface Transport_x000a_2002 / 2014 = Lodging_x000a_2036 = ATM Cash Adv Fee_x000a_3069 = Ticket Agent Fee" sqref="G28:I30 R28:T30 AC28:AE30" xr:uid="{55A6D33F-92E1-498E-A187-51990EA62952}"/>
    <dataValidation type="custom" allowBlank="1" showInputMessage="1" showErrorMessage="1" errorTitle="CASH ADVANCE" error="Amount entered for Cash Advance (CADV) TYPE must be negative (less than $0)." sqref="D28:F30 O28:Q30 Z28:AB30" xr:uid="{7695E843-0816-477E-A0EF-5AD921AE2CDD}">
      <formula1>NOT(AND(B28="C ADV",D28&gt;=0))</formula1>
    </dataValidation>
  </dataValidations>
  <printOptions horizontalCentered="1" verticalCentered="1"/>
  <pageMargins left="0.25" right="0.25" top="0.25" bottom="0.35" header="0.25" footer="0.2"/>
  <pageSetup fitToWidth="0" orientation="portrait" cellComments="asDisplayed" r:id="rId1"/>
  <headerFooter>
    <oddFooter>&amp;R&amp;8&amp;"Calibri"Printed: &amp;D | Form Revised: 01/04/2024</oddFoot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9" tint="0.59999389629810485"/>
    <pageSetUpPr fitToPage="1"/>
  </sheetPr>
  <dimension ref="A1:F89"/>
  <sheetViews>
    <sheetView showGridLines="0" workbookViewId="0">
      <pane ySplit="4" topLeftCell="A5" activePane="bottomLeft" state="frozen"/>
      <selection pane="bottomLeft" activeCell="A5" sqref="A5"/>
    </sheetView>
  </sheetViews>
  <sheetFormatPr defaultColWidth="9.88671875" defaultRowHeight="13.8" x14ac:dyDescent="0.3"/>
  <cols>
    <col min="1" max="1" width="5.109375" style="65" customWidth="1"/>
    <col min="2" max="2" width="19.44140625" style="65" customWidth="1"/>
    <col min="3" max="3" width="76" style="65" customWidth="1"/>
    <col min="4" max="4" width="41.6640625" style="65" customWidth="1"/>
    <col min="5" max="5" width="14.44140625" style="67" customWidth="1"/>
    <col min="6" max="6" width="39.6640625" style="67" customWidth="1"/>
    <col min="7" max="16384" width="9.88671875" style="65"/>
  </cols>
  <sheetData>
    <row r="1" spans="2:6" ht="19.5" customHeight="1" x14ac:dyDescent="0.3"/>
    <row r="2" spans="2:6" ht="25.8" x14ac:dyDescent="0.5">
      <c r="B2" s="62" t="s">
        <v>279</v>
      </c>
      <c r="C2" s="63"/>
      <c r="D2" s="63"/>
      <c r="E2" s="64"/>
      <c r="F2" s="64"/>
    </row>
    <row r="3" spans="2:6" x14ac:dyDescent="0.3">
      <c r="B3" s="66"/>
      <c r="C3" s="66"/>
      <c r="D3" s="66"/>
    </row>
    <row r="4" spans="2:6" ht="27.6" x14ac:dyDescent="0.3">
      <c r="B4" s="68" t="s">
        <v>62</v>
      </c>
      <c r="C4" s="68" t="s">
        <v>63</v>
      </c>
      <c r="D4" s="68" t="s">
        <v>762</v>
      </c>
      <c r="E4" s="69" t="s">
        <v>235</v>
      </c>
      <c r="F4" s="69" t="s">
        <v>236</v>
      </c>
    </row>
    <row r="5" spans="2:6" ht="21" customHeight="1" x14ac:dyDescent="0.4">
      <c r="B5" s="132" t="s">
        <v>833</v>
      </c>
      <c r="C5" s="128"/>
      <c r="D5" s="128"/>
      <c r="E5" s="128"/>
      <c r="F5" s="129"/>
    </row>
    <row r="6" spans="2:6" ht="31.2" x14ac:dyDescent="0.3">
      <c r="B6" s="72" t="s">
        <v>237</v>
      </c>
      <c r="C6" s="72" t="s">
        <v>410</v>
      </c>
      <c r="D6" s="220" t="s">
        <v>763</v>
      </c>
      <c r="E6" s="75" t="s">
        <v>84</v>
      </c>
      <c r="F6" s="75" t="s">
        <v>83</v>
      </c>
    </row>
    <row r="7" spans="2:6" ht="31.2" x14ac:dyDescent="0.3">
      <c r="B7" s="72" t="s">
        <v>351</v>
      </c>
      <c r="C7" s="72" t="s">
        <v>411</v>
      </c>
      <c r="D7" s="220" t="s">
        <v>763</v>
      </c>
      <c r="E7" s="75" t="s">
        <v>84</v>
      </c>
      <c r="F7" s="75" t="s">
        <v>83</v>
      </c>
    </row>
    <row r="8" spans="2:6" ht="31.2" x14ac:dyDescent="0.3">
      <c r="B8" s="251" t="s">
        <v>834</v>
      </c>
      <c r="C8" s="71" t="s">
        <v>844</v>
      </c>
      <c r="D8" s="218" t="s">
        <v>764</v>
      </c>
      <c r="E8" s="70" t="s">
        <v>83</v>
      </c>
      <c r="F8" s="70" t="s">
        <v>83</v>
      </c>
    </row>
    <row r="9" spans="2:6" ht="46.8" hidden="1" x14ac:dyDescent="0.3">
      <c r="B9" s="251" t="s">
        <v>353</v>
      </c>
      <c r="C9" s="71" t="s">
        <v>783</v>
      </c>
      <c r="D9" s="218" t="s">
        <v>764</v>
      </c>
      <c r="E9" s="70" t="s">
        <v>84</v>
      </c>
      <c r="F9" s="70" t="s">
        <v>84</v>
      </c>
    </row>
    <row r="10" spans="2:6" ht="15.6" x14ac:dyDescent="0.3">
      <c r="B10" s="251" t="s">
        <v>835</v>
      </c>
      <c r="C10" s="71" t="s">
        <v>845</v>
      </c>
      <c r="D10" s="218" t="s">
        <v>764</v>
      </c>
      <c r="E10" s="70" t="s">
        <v>84</v>
      </c>
      <c r="F10" s="70" t="s">
        <v>83</v>
      </c>
    </row>
    <row r="11" spans="2:6" ht="46.8" hidden="1" x14ac:dyDescent="0.3">
      <c r="B11" s="251" t="s">
        <v>354</v>
      </c>
      <c r="C11" s="71" t="s">
        <v>784</v>
      </c>
      <c r="D11" s="218" t="s">
        <v>764</v>
      </c>
      <c r="E11" s="70" t="s">
        <v>84</v>
      </c>
      <c r="F11" s="70" t="s">
        <v>84</v>
      </c>
    </row>
    <row r="12" spans="2:6" ht="15.6" x14ac:dyDescent="0.3">
      <c r="B12" s="251" t="s">
        <v>836</v>
      </c>
      <c r="C12" s="71" t="s">
        <v>846</v>
      </c>
      <c r="D12" s="218" t="s">
        <v>764</v>
      </c>
      <c r="E12" s="70" t="s">
        <v>84</v>
      </c>
      <c r="F12" s="70" t="s">
        <v>84</v>
      </c>
    </row>
    <row r="13" spans="2:6" ht="46.8" x14ac:dyDescent="0.3">
      <c r="B13" s="251" t="s">
        <v>837</v>
      </c>
      <c r="C13" s="71" t="s">
        <v>847</v>
      </c>
      <c r="D13" s="218" t="s">
        <v>764</v>
      </c>
      <c r="E13" s="70" t="s">
        <v>83</v>
      </c>
      <c r="F13" s="70" t="s">
        <v>83</v>
      </c>
    </row>
    <row r="14" spans="2:6" ht="15.6" x14ac:dyDescent="0.3">
      <c r="B14" s="251" t="s">
        <v>838</v>
      </c>
      <c r="C14" s="71" t="s">
        <v>848</v>
      </c>
      <c r="D14" s="218" t="s">
        <v>764</v>
      </c>
      <c r="E14" s="70" t="s">
        <v>84</v>
      </c>
      <c r="F14" s="70" t="s">
        <v>83</v>
      </c>
    </row>
    <row r="15" spans="2:6" ht="31.2" x14ac:dyDescent="0.3">
      <c r="B15" s="251" t="s">
        <v>839</v>
      </c>
      <c r="C15" s="71" t="s">
        <v>855</v>
      </c>
      <c r="D15" s="218" t="s">
        <v>764</v>
      </c>
      <c r="E15" s="70" t="s">
        <v>84</v>
      </c>
      <c r="F15" s="70" t="s">
        <v>83</v>
      </c>
    </row>
    <row r="16" spans="2:6" ht="15.6" x14ac:dyDescent="0.3">
      <c r="B16" s="251" t="s">
        <v>840</v>
      </c>
      <c r="C16" s="71" t="s">
        <v>854</v>
      </c>
      <c r="D16" s="218" t="s">
        <v>764</v>
      </c>
      <c r="E16" s="70" t="s">
        <v>84</v>
      </c>
      <c r="F16" s="70" t="s">
        <v>83</v>
      </c>
    </row>
    <row r="17" spans="2:6" ht="124.8" x14ac:dyDescent="0.3">
      <c r="B17" s="251" t="s">
        <v>841</v>
      </c>
      <c r="C17" s="71" t="s">
        <v>849</v>
      </c>
      <c r="D17" s="218" t="s">
        <v>764</v>
      </c>
      <c r="E17" s="70" t="s">
        <v>84</v>
      </c>
      <c r="F17" s="70" t="s">
        <v>84</v>
      </c>
    </row>
    <row r="18" spans="2:6" ht="46.8" x14ac:dyDescent="0.3">
      <c r="B18" s="251" t="s">
        <v>873</v>
      </c>
      <c r="C18" s="71" t="s">
        <v>874</v>
      </c>
      <c r="D18" s="218" t="s">
        <v>764</v>
      </c>
      <c r="E18" s="70" t="s">
        <v>84</v>
      </c>
      <c r="F18" s="70" t="s">
        <v>84</v>
      </c>
    </row>
    <row r="19" spans="2:6" ht="31.2" x14ac:dyDescent="0.3">
      <c r="B19" s="251" t="s">
        <v>842</v>
      </c>
      <c r="C19" s="71" t="s">
        <v>853</v>
      </c>
      <c r="D19" s="218" t="s">
        <v>764</v>
      </c>
      <c r="E19" s="70" t="s">
        <v>84</v>
      </c>
      <c r="F19" s="70" t="s">
        <v>84</v>
      </c>
    </row>
    <row r="20" spans="2:6" ht="15.6" x14ac:dyDescent="0.3">
      <c r="B20" s="252" t="s">
        <v>843</v>
      </c>
      <c r="C20" s="77" t="s">
        <v>850</v>
      </c>
      <c r="D20" s="219" t="s">
        <v>764</v>
      </c>
      <c r="E20" s="78" t="s">
        <v>84</v>
      </c>
      <c r="F20" s="78" t="s">
        <v>84</v>
      </c>
    </row>
    <row r="21" spans="2:6" ht="21" customHeight="1" x14ac:dyDescent="0.3">
      <c r="B21" s="73"/>
      <c r="C21" s="73"/>
      <c r="D21" s="73"/>
      <c r="E21" s="76"/>
      <c r="F21" s="76"/>
    </row>
    <row r="22" spans="2:6" ht="21" x14ac:dyDescent="0.4">
      <c r="B22" s="132" t="s">
        <v>11</v>
      </c>
      <c r="C22" s="128"/>
      <c r="D22" s="128"/>
      <c r="E22" s="128"/>
      <c r="F22" s="128"/>
    </row>
    <row r="23" spans="2:6" ht="31.2" x14ac:dyDescent="0.3">
      <c r="B23" s="72" t="s">
        <v>10</v>
      </c>
      <c r="C23" s="72" t="s">
        <v>238</v>
      </c>
      <c r="D23" s="220" t="s">
        <v>763</v>
      </c>
      <c r="E23" s="75" t="s">
        <v>83</v>
      </c>
      <c r="F23" s="75" t="s">
        <v>83</v>
      </c>
    </row>
    <row r="24" spans="2:6" ht="46.8" x14ac:dyDescent="0.3">
      <c r="B24" s="71" t="s">
        <v>61</v>
      </c>
      <c r="C24" s="71" t="s">
        <v>239</v>
      </c>
      <c r="D24" s="221" t="s">
        <v>763</v>
      </c>
      <c r="E24" s="70" t="s">
        <v>83</v>
      </c>
      <c r="F24" s="70" t="s">
        <v>83</v>
      </c>
    </row>
    <row r="25" spans="2:6" ht="31.2" x14ac:dyDescent="0.3">
      <c r="B25" s="71" t="s">
        <v>88</v>
      </c>
      <c r="C25" s="71" t="s">
        <v>240</v>
      </c>
      <c r="D25" s="221" t="s">
        <v>763</v>
      </c>
      <c r="E25" s="70" t="s">
        <v>83</v>
      </c>
      <c r="F25" s="70" t="s">
        <v>83</v>
      </c>
    </row>
    <row r="26" spans="2:6" ht="46.8" x14ac:dyDescent="0.3">
      <c r="B26" s="71" t="s">
        <v>60</v>
      </c>
      <c r="C26" s="71" t="s">
        <v>241</v>
      </c>
      <c r="D26" s="221" t="s">
        <v>763</v>
      </c>
      <c r="E26" s="70" t="s">
        <v>83</v>
      </c>
      <c r="F26" s="70" t="s">
        <v>83</v>
      </c>
    </row>
    <row r="27" spans="2:6" ht="78" x14ac:dyDescent="0.3">
      <c r="B27" s="71" t="s">
        <v>7</v>
      </c>
      <c r="C27" s="71" t="s">
        <v>413</v>
      </c>
      <c r="D27" s="221" t="s">
        <v>763</v>
      </c>
      <c r="E27" s="70" t="s">
        <v>83</v>
      </c>
      <c r="F27" s="70" t="s">
        <v>83</v>
      </c>
    </row>
    <row r="28" spans="2:6" ht="31.2" x14ac:dyDescent="0.3">
      <c r="B28" s="71" t="s">
        <v>242</v>
      </c>
      <c r="C28" s="71" t="s">
        <v>338</v>
      </c>
      <c r="D28" s="221" t="s">
        <v>763</v>
      </c>
      <c r="E28" s="70" t="s">
        <v>84</v>
      </c>
      <c r="F28" s="70" t="s">
        <v>281</v>
      </c>
    </row>
    <row r="29" spans="2:6" ht="15.6" x14ac:dyDescent="0.3">
      <c r="B29" s="71" t="s">
        <v>1115</v>
      </c>
      <c r="C29" s="71" t="s">
        <v>1121</v>
      </c>
      <c r="D29" s="221" t="s">
        <v>763</v>
      </c>
      <c r="E29" s="70" t="s">
        <v>84</v>
      </c>
      <c r="F29" s="70" t="s">
        <v>84</v>
      </c>
    </row>
    <row r="30" spans="2:6" ht="15.6" x14ac:dyDescent="0.3">
      <c r="B30" s="71" t="s">
        <v>485</v>
      </c>
      <c r="C30" s="71" t="s">
        <v>1122</v>
      </c>
      <c r="D30" s="221" t="s">
        <v>763</v>
      </c>
      <c r="E30" s="70" t="s">
        <v>84</v>
      </c>
      <c r="F30" s="70" t="s">
        <v>84</v>
      </c>
    </row>
    <row r="31" spans="2:6" ht="46.8" x14ac:dyDescent="0.3">
      <c r="B31" s="71" t="s">
        <v>741</v>
      </c>
      <c r="C31" s="71" t="s">
        <v>772</v>
      </c>
      <c r="D31" s="221" t="s">
        <v>763</v>
      </c>
      <c r="E31" s="70" t="s">
        <v>84</v>
      </c>
      <c r="F31" s="70" t="s">
        <v>84</v>
      </c>
    </row>
    <row r="32" spans="2:6" ht="62.4" x14ac:dyDescent="0.3">
      <c r="B32" s="71" t="s">
        <v>414</v>
      </c>
      <c r="C32" s="71" t="s">
        <v>415</v>
      </c>
      <c r="D32" s="221" t="s">
        <v>763</v>
      </c>
      <c r="E32" s="70" t="s">
        <v>84</v>
      </c>
      <c r="F32" s="70" t="s">
        <v>243</v>
      </c>
    </row>
    <row r="33" spans="1:6" ht="46.8" x14ac:dyDescent="0.3">
      <c r="B33" s="71" t="s">
        <v>276</v>
      </c>
      <c r="C33" s="71" t="s">
        <v>244</v>
      </c>
      <c r="D33" s="221" t="s">
        <v>763</v>
      </c>
      <c r="E33" s="70" t="s">
        <v>84</v>
      </c>
      <c r="F33" s="70" t="s">
        <v>282</v>
      </c>
    </row>
    <row r="34" spans="1:6" ht="93.6" x14ac:dyDescent="0.3">
      <c r="B34" s="71" t="s">
        <v>245</v>
      </c>
      <c r="C34" s="71" t="s">
        <v>416</v>
      </c>
      <c r="D34" s="221" t="s">
        <v>763</v>
      </c>
      <c r="E34" s="70" t="s">
        <v>84</v>
      </c>
      <c r="F34" s="70" t="s">
        <v>84</v>
      </c>
    </row>
    <row r="35" spans="1:6" ht="93.6" x14ac:dyDescent="0.3">
      <c r="B35" s="71" t="s">
        <v>246</v>
      </c>
      <c r="C35" s="71" t="s">
        <v>247</v>
      </c>
      <c r="D35" s="221" t="s">
        <v>763</v>
      </c>
      <c r="E35" s="70" t="s">
        <v>84</v>
      </c>
      <c r="F35" s="70" t="s">
        <v>417</v>
      </c>
    </row>
    <row r="36" spans="1:6" ht="93.6" x14ac:dyDescent="0.3">
      <c r="B36" s="77" t="s">
        <v>248</v>
      </c>
      <c r="C36" s="77" t="s">
        <v>249</v>
      </c>
      <c r="D36" s="222" t="s">
        <v>763</v>
      </c>
      <c r="E36" s="78" t="s">
        <v>278</v>
      </c>
      <c r="F36" s="78" t="s">
        <v>418</v>
      </c>
    </row>
    <row r="37" spans="1:6" ht="21" customHeight="1" x14ac:dyDescent="0.3">
      <c r="B37" s="73"/>
      <c r="C37" s="73"/>
      <c r="D37" s="73"/>
      <c r="E37" s="76"/>
      <c r="F37" s="76"/>
    </row>
    <row r="38" spans="1:6" ht="21" x14ac:dyDescent="0.4">
      <c r="B38" s="132" t="s">
        <v>57</v>
      </c>
      <c r="C38" s="128"/>
      <c r="D38" s="128"/>
      <c r="E38" s="128"/>
      <c r="F38" s="128"/>
    </row>
    <row r="39" spans="1:6" ht="31.2" x14ac:dyDescent="0.3">
      <c r="B39" s="71" t="s">
        <v>740</v>
      </c>
      <c r="C39" s="71" t="s">
        <v>906</v>
      </c>
      <c r="D39" s="221" t="s">
        <v>763</v>
      </c>
      <c r="E39" s="70" t="s">
        <v>84</v>
      </c>
      <c r="F39" s="70" t="s">
        <v>83</v>
      </c>
    </row>
    <row r="40" spans="1:6" ht="78" x14ac:dyDescent="0.3">
      <c r="B40" s="36" t="s">
        <v>905</v>
      </c>
      <c r="C40" s="43" t="s">
        <v>742</v>
      </c>
      <c r="D40" s="223" t="s">
        <v>763</v>
      </c>
      <c r="E40" s="79" t="s">
        <v>84</v>
      </c>
      <c r="F40" s="79" t="s">
        <v>83</v>
      </c>
    </row>
    <row r="41" spans="1:6" ht="21" customHeight="1" x14ac:dyDescent="0.3">
      <c r="B41" s="73"/>
      <c r="C41" s="73"/>
      <c r="D41" s="73"/>
      <c r="E41" s="76"/>
      <c r="F41" s="76"/>
    </row>
    <row r="42" spans="1:6" ht="21" x14ac:dyDescent="0.4">
      <c r="B42" s="132" t="s">
        <v>206</v>
      </c>
      <c r="C42" s="128"/>
      <c r="D42" s="128"/>
      <c r="E42" s="128"/>
      <c r="F42" s="129"/>
    </row>
    <row r="43" spans="1:6" ht="78" x14ac:dyDescent="0.3">
      <c r="B43" s="72" t="s">
        <v>31</v>
      </c>
      <c r="C43" s="72" t="s">
        <v>420</v>
      </c>
      <c r="D43" s="220" t="s">
        <v>763</v>
      </c>
      <c r="E43" s="75" t="s">
        <v>84</v>
      </c>
      <c r="F43" s="75" t="s">
        <v>283</v>
      </c>
    </row>
    <row r="44" spans="1:6" ht="93.6" x14ac:dyDescent="0.3">
      <c r="B44" s="71" t="s">
        <v>250</v>
      </c>
      <c r="C44" s="71" t="s">
        <v>877</v>
      </c>
      <c r="D44" s="221" t="s">
        <v>763</v>
      </c>
      <c r="E44" s="70" t="s">
        <v>421</v>
      </c>
      <c r="F44" s="70" t="s">
        <v>422</v>
      </c>
    </row>
    <row r="45" spans="1:6" ht="78" x14ac:dyDescent="0.3">
      <c r="B45" s="77" t="s">
        <v>207</v>
      </c>
      <c r="C45" s="77" t="s">
        <v>879</v>
      </c>
      <c r="D45" s="222" t="s">
        <v>763</v>
      </c>
      <c r="E45" s="78" t="s">
        <v>84</v>
      </c>
      <c r="F45" s="78" t="s">
        <v>83</v>
      </c>
    </row>
    <row r="46" spans="1:6" s="137" customFormat="1" ht="18" x14ac:dyDescent="0.35">
      <c r="A46" s="65"/>
      <c r="B46" s="73"/>
      <c r="C46" s="73"/>
      <c r="D46" s="73"/>
      <c r="E46" s="76"/>
      <c r="F46" s="76"/>
    </row>
    <row r="47" spans="1:6" ht="21" x14ac:dyDescent="0.4">
      <c r="A47" s="137"/>
      <c r="B47" s="132" t="s">
        <v>419</v>
      </c>
      <c r="C47" s="133"/>
      <c r="D47" s="133"/>
      <c r="E47" s="133"/>
      <c r="F47" s="134"/>
    </row>
    <row r="48" spans="1:6" ht="18" x14ac:dyDescent="0.35">
      <c r="B48" s="228" t="s">
        <v>389</v>
      </c>
      <c r="C48" s="136"/>
      <c r="D48" s="136"/>
      <c r="E48" s="136"/>
      <c r="F48" s="136"/>
    </row>
    <row r="49" spans="1:6" ht="78" x14ac:dyDescent="0.3">
      <c r="B49" s="74" t="s">
        <v>208</v>
      </c>
      <c r="C49" s="74" t="s">
        <v>251</v>
      </c>
      <c r="D49" s="224" t="s">
        <v>763</v>
      </c>
      <c r="E49" s="70" t="s">
        <v>423</v>
      </c>
      <c r="F49" s="70" t="s">
        <v>424</v>
      </c>
    </row>
    <row r="50" spans="1:6" ht="46.8" x14ac:dyDescent="0.3">
      <c r="B50" s="74" t="s">
        <v>209</v>
      </c>
      <c r="C50" s="74" t="s">
        <v>252</v>
      </c>
      <c r="D50" s="224" t="s">
        <v>763</v>
      </c>
      <c r="E50" s="70" t="s">
        <v>84</v>
      </c>
      <c r="F50" s="70" t="s">
        <v>84</v>
      </c>
    </row>
    <row r="51" spans="1:6" ht="31.2" x14ac:dyDescent="0.3">
      <c r="B51" s="74" t="s">
        <v>210</v>
      </c>
      <c r="C51" s="74" t="s">
        <v>253</v>
      </c>
      <c r="D51" s="224" t="s">
        <v>763</v>
      </c>
      <c r="E51" s="70" t="s">
        <v>84</v>
      </c>
      <c r="F51" s="70" t="s">
        <v>84</v>
      </c>
    </row>
    <row r="52" spans="1:6" s="137" customFormat="1" ht="109.2" x14ac:dyDescent="0.35">
      <c r="A52" s="65"/>
      <c r="B52" s="71" t="s">
        <v>211</v>
      </c>
      <c r="C52" s="74" t="s">
        <v>425</v>
      </c>
      <c r="D52" s="224" t="s">
        <v>763</v>
      </c>
      <c r="E52" s="70" t="s">
        <v>84</v>
      </c>
      <c r="F52" s="70" t="s">
        <v>254</v>
      </c>
    </row>
    <row r="53" spans="1:6" ht="31.2" x14ac:dyDescent="0.35">
      <c r="A53" s="137"/>
      <c r="B53" s="83" t="s">
        <v>212</v>
      </c>
      <c r="C53" s="83" t="s">
        <v>255</v>
      </c>
      <c r="D53" s="225" t="s">
        <v>763</v>
      </c>
      <c r="E53" s="78" t="s">
        <v>84</v>
      </c>
      <c r="F53" s="78" t="s">
        <v>84</v>
      </c>
    </row>
    <row r="54" spans="1:6" s="137" customFormat="1" ht="18" x14ac:dyDescent="0.35">
      <c r="A54" s="65"/>
      <c r="B54" s="228" t="s">
        <v>878</v>
      </c>
      <c r="C54" s="136"/>
      <c r="D54" s="136"/>
      <c r="E54" s="136"/>
      <c r="F54" s="136"/>
    </row>
    <row r="55" spans="1:6" ht="62.4" x14ac:dyDescent="0.35">
      <c r="A55" s="137"/>
      <c r="B55" s="80" t="s">
        <v>213</v>
      </c>
      <c r="C55" s="81" t="s">
        <v>256</v>
      </c>
      <c r="D55" s="226" t="s">
        <v>763</v>
      </c>
      <c r="E55" s="82" t="s">
        <v>84</v>
      </c>
      <c r="F55" s="82" t="s">
        <v>280</v>
      </c>
    </row>
    <row r="56" spans="1:6" ht="18" x14ac:dyDescent="0.35">
      <c r="B56" s="228" t="s">
        <v>390</v>
      </c>
      <c r="C56" s="136"/>
      <c r="D56" s="136"/>
      <c r="E56" s="136"/>
      <c r="F56" s="136"/>
    </row>
    <row r="57" spans="1:6" ht="31.2" x14ac:dyDescent="0.3">
      <c r="B57" s="72" t="s">
        <v>750</v>
      </c>
      <c r="C57" s="72" t="s">
        <v>751</v>
      </c>
      <c r="D57" s="220" t="s">
        <v>763</v>
      </c>
      <c r="E57" s="75" t="s">
        <v>84</v>
      </c>
      <c r="F57" s="75" t="s">
        <v>84</v>
      </c>
    </row>
    <row r="58" spans="1:6" ht="15.6" x14ac:dyDescent="0.3">
      <c r="B58" s="72" t="s">
        <v>10</v>
      </c>
      <c r="C58" s="72" t="s">
        <v>257</v>
      </c>
      <c r="D58" s="220" t="s">
        <v>763</v>
      </c>
      <c r="E58" s="75" t="s">
        <v>84</v>
      </c>
      <c r="F58" s="75" t="s">
        <v>84</v>
      </c>
    </row>
    <row r="59" spans="1:6" ht="15.6" x14ac:dyDescent="0.3">
      <c r="B59" s="71" t="s">
        <v>258</v>
      </c>
      <c r="C59" s="71" t="s">
        <v>259</v>
      </c>
      <c r="D59" s="221" t="s">
        <v>763</v>
      </c>
      <c r="E59" s="70" t="s">
        <v>84</v>
      </c>
      <c r="F59" s="70" t="s">
        <v>84</v>
      </c>
    </row>
    <row r="60" spans="1:6" ht="31.2" x14ac:dyDescent="0.3">
      <c r="B60" s="71" t="s">
        <v>260</v>
      </c>
      <c r="C60" s="71" t="s">
        <v>261</v>
      </c>
      <c r="D60" s="221" t="s">
        <v>763</v>
      </c>
      <c r="E60" s="70" t="s">
        <v>84</v>
      </c>
      <c r="F60" s="70" t="s">
        <v>84</v>
      </c>
    </row>
    <row r="61" spans="1:6" ht="31.2" x14ac:dyDescent="0.3">
      <c r="B61" s="71" t="s">
        <v>262</v>
      </c>
      <c r="C61" s="71" t="s">
        <v>263</v>
      </c>
      <c r="D61" s="221" t="s">
        <v>763</v>
      </c>
      <c r="E61" s="70" t="s">
        <v>84</v>
      </c>
      <c r="F61" s="70" t="s">
        <v>84</v>
      </c>
    </row>
    <row r="62" spans="1:6" s="137" customFormat="1" ht="18" x14ac:dyDescent="0.35">
      <c r="A62" s="65"/>
      <c r="B62" s="71" t="s">
        <v>219</v>
      </c>
      <c r="C62" s="71" t="s">
        <v>264</v>
      </c>
      <c r="D62" s="221" t="s">
        <v>763</v>
      </c>
      <c r="E62" s="70" t="s">
        <v>84</v>
      </c>
      <c r="F62" s="70" t="s">
        <v>84</v>
      </c>
    </row>
    <row r="63" spans="1:6" ht="18" x14ac:dyDescent="0.35">
      <c r="A63" s="137"/>
      <c r="B63" s="77" t="s">
        <v>265</v>
      </c>
      <c r="C63" s="77" t="s">
        <v>266</v>
      </c>
      <c r="D63" s="222" t="s">
        <v>763</v>
      </c>
      <c r="E63" s="78" t="s">
        <v>84</v>
      </c>
      <c r="F63" s="78" t="s">
        <v>84</v>
      </c>
    </row>
    <row r="64" spans="1:6" ht="18" x14ac:dyDescent="0.35">
      <c r="B64" s="228" t="s">
        <v>391</v>
      </c>
      <c r="C64" s="136"/>
      <c r="D64" s="136"/>
      <c r="E64" s="136"/>
      <c r="F64" s="136"/>
    </row>
    <row r="65" spans="1:6" ht="15.6" x14ac:dyDescent="0.3">
      <c r="B65" s="72" t="s">
        <v>3</v>
      </c>
      <c r="C65" s="72" t="s">
        <v>426</v>
      </c>
      <c r="D65" s="220" t="s">
        <v>763</v>
      </c>
      <c r="E65" s="75" t="s">
        <v>84</v>
      </c>
      <c r="F65" s="75" t="s">
        <v>84</v>
      </c>
    </row>
    <row r="66" spans="1:6" ht="31.2" x14ac:dyDescent="0.3">
      <c r="B66" s="71" t="s">
        <v>220</v>
      </c>
      <c r="C66" s="71" t="s">
        <v>267</v>
      </c>
      <c r="D66" s="221" t="s">
        <v>763</v>
      </c>
      <c r="E66" s="70" t="s">
        <v>84</v>
      </c>
      <c r="F66" s="70" t="s">
        <v>84</v>
      </c>
    </row>
    <row r="67" spans="1:6" ht="15.6" x14ac:dyDescent="0.3">
      <c r="B67" s="71" t="s">
        <v>221</v>
      </c>
      <c r="C67" s="74" t="s">
        <v>268</v>
      </c>
      <c r="D67" s="224" t="s">
        <v>763</v>
      </c>
      <c r="E67" s="70" t="s">
        <v>84</v>
      </c>
      <c r="F67" s="70" t="s">
        <v>84</v>
      </c>
    </row>
    <row r="68" spans="1:6" s="137" customFormat="1" ht="18" x14ac:dyDescent="0.35">
      <c r="A68" s="65"/>
      <c r="B68" s="71" t="s">
        <v>222</v>
      </c>
      <c r="C68" s="71" t="s">
        <v>269</v>
      </c>
      <c r="D68" s="221" t="s">
        <v>763</v>
      </c>
      <c r="E68" s="70" t="s">
        <v>84</v>
      </c>
      <c r="F68" s="70" t="s">
        <v>84</v>
      </c>
    </row>
    <row r="69" spans="1:6" ht="31.2" x14ac:dyDescent="0.35">
      <c r="A69" s="137"/>
      <c r="B69" s="77" t="s">
        <v>212</v>
      </c>
      <c r="C69" s="77" t="s">
        <v>270</v>
      </c>
      <c r="D69" s="222" t="s">
        <v>763</v>
      </c>
      <c r="E69" s="78" t="s">
        <v>84</v>
      </c>
      <c r="F69" s="78" t="s">
        <v>84</v>
      </c>
    </row>
    <row r="70" spans="1:6" ht="18" x14ac:dyDescent="0.35">
      <c r="B70" s="228" t="s">
        <v>392</v>
      </c>
      <c r="C70" s="136"/>
      <c r="D70" s="136"/>
      <c r="E70" s="136"/>
      <c r="F70" s="136"/>
    </row>
    <row r="71" spans="1:6" ht="15.6" x14ac:dyDescent="0.3">
      <c r="B71" s="71" t="s">
        <v>3</v>
      </c>
      <c r="C71" s="71" t="s">
        <v>427</v>
      </c>
      <c r="D71" s="221" t="s">
        <v>763</v>
      </c>
      <c r="E71" s="70" t="s">
        <v>84</v>
      </c>
      <c r="F71" s="70" t="s">
        <v>84</v>
      </c>
    </row>
    <row r="72" spans="1:6" ht="15.6" x14ac:dyDescent="0.3">
      <c r="B72" s="71" t="s">
        <v>223</v>
      </c>
      <c r="C72" s="71" t="s">
        <v>271</v>
      </c>
      <c r="D72" s="221" t="s">
        <v>763</v>
      </c>
      <c r="E72" s="70" t="s">
        <v>84</v>
      </c>
      <c r="F72" s="70" t="s">
        <v>84</v>
      </c>
    </row>
    <row r="73" spans="1:6" ht="15.6" x14ac:dyDescent="0.3">
      <c r="B73" s="72" t="s">
        <v>272</v>
      </c>
      <c r="C73" s="72" t="s">
        <v>273</v>
      </c>
      <c r="D73" s="220" t="s">
        <v>763</v>
      </c>
      <c r="E73" s="70" t="s">
        <v>84</v>
      </c>
      <c r="F73" s="70" t="s">
        <v>84</v>
      </c>
    </row>
    <row r="74" spans="1:6" s="137" customFormat="1" ht="31.2" x14ac:dyDescent="0.35">
      <c r="A74" s="65"/>
      <c r="B74" s="71" t="s">
        <v>224</v>
      </c>
      <c r="C74" s="71" t="s">
        <v>274</v>
      </c>
      <c r="D74" s="221" t="s">
        <v>763</v>
      </c>
      <c r="E74" s="70" t="s">
        <v>84</v>
      </c>
      <c r="F74" s="70" t="s">
        <v>84</v>
      </c>
    </row>
    <row r="75" spans="1:6" ht="46.8" x14ac:dyDescent="0.35">
      <c r="A75" s="137"/>
      <c r="B75" s="77" t="s">
        <v>225</v>
      </c>
      <c r="C75" s="77" t="s">
        <v>277</v>
      </c>
      <c r="D75" s="222" t="s">
        <v>763</v>
      </c>
      <c r="E75" s="78" t="s">
        <v>84</v>
      </c>
      <c r="F75" s="78" t="s">
        <v>84</v>
      </c>
    </row>
    <row r="76" spans="1:6" ht="18" x14ac:dyDescent="0.35">
      <c r="B76" s="228" t="s">
        <v>393</v>
      </c>
      <c r="C76" s="136"/>
      <c r="D76" s="136"/>
      <c r="E76" s="136"/>
      <c r="F76" s="136"/>
    </row>
    <row r="77" spans="1:6" ht="15.6" x14ac:dyDescent="0.3">
      <c r="B77" s="71" t="s">
        <v>386</v>
      </c>
      <c r="C77" s="71" t="s">
        <v>768</v>
      </c>
      <c r="D77" s="221" t="s">
        <v>763</v>
      </c>
      <c r="E77" s="70" t="s">
        <v>84</v>
      </c>
      <c r="F77" s="70" t="s">
        <v>84</v>
      </c>
    </row>
    <row r="78" spans="1:6" ht="15.6" x14ac:dyDescent="0.3">
      <c r="B78" s="71" t="s">
        <v>25</v>
      </c>
      <c r="C78" s="71" t="s">
        <v>769</v>
      </c>
      <c r="D78" s="221" t="s">
        <v>763</v>
      </c>
      <c r="E78" s="70" t="s">
        <v>84</v>
      </c>
      <c r="F78" s="70" t="s">
        <v>84</v>
      </c>
    </row>
    <row r="79" spans="1:6" ht="31.2" x14ac:dyDescent="0.3">
      <c r="B79" s="72" t="s">
        <v>387</v>
      </c>
      <c r="C79" s="72" t="s">
        <v>770</v>
      </c>
      <c r="D79" s="220" t="s">
        <v>763</v>
      </c>
      <c r="E79" s="70" t="s">
        <v>84</v>
      </c>
      <c r="F79" s="70" t="s">
        <v>84</v>
      </c>
    </row>
    <row r="80" spans="1:6" ht="18" x14ac:dyDescent="0.35">
      <c r="A80" s="137"/>
      <c r="B80" s="71" t="s">
        <v>388</v>
      </c>
      <c r="C80" s="71" t="s">
        <v>771</v>
      </c>
      <c r="D80" s="221" t="s">
        <v>763</v>
      </c>
      <c r="E80" s="70" t="s">
        <v>84</v>
      </c>
      <c r="F80" s="70" t="s">
        <v>84</v>
      </c>
    </row>
    <row r="81" spans="1:6" ht="18" x14ac:dyDescent="0.35">
      <c r="B81" s="228" t="s">
        <v>477</v>
      </c>
      <c r="C81" s="136"/>
      <c r="D81" s="136"/>
      <c r="E81" s="136"/>
      <c r="F81" s="136"/>
    </row>
    <row r="82" spans="1:6" ht="15.6" x14ac:dyDescent="0.3">
      <c r="B82" s="71" t="s">
        <v>478</v>
      </c>
      <c r="C82" s="71" t="s">
        <v>744</v>
      </c>
      <c r="D82" s="221" t="s">
        <v>763</v>
      </c>
      <c r="E82" s="70" t="s">
        <v>84</v>
      </c>
      <c r="F82" s="70" t="s">
        <v>84</v>
      </c>
    </row>
    <row r="83" spans="1:6" ht="15.6" x14ac:dyDescent="0.3">
      <c r="B83" s="71" t="s">
        <v>479</v>
      </c>
      <c r="C83" s="71" t="s">
        <v>745</v>
      </c>
      <c r="D83" s="221" t="s">
        <v>763</v>
      </c>
      <c r="E83" s="70" t="s">
        <v>84</v>
      </c>
      <c r="F83" s="70" t="s">
        <v>84</v>
      </c>
    </row>
    <row r="84" spans="1:6" ht="15.6" x14ac:dyDescent="0.3">
      <c r="B84" s="72" t="s">
        <v>480</v>
      </c>
      <c r="C84" s="71" t="s">
        <v>746</v>
      </c>
      <c r="D84" s="221" t="s">
        <v>763</v>
      </c>
      <c r="E84" s="70" t="s">
        <v>84</v>
      </c>
      <c r="F84" s="70" t="s">
        <v>84</v>
      </c>
    </row>
    <row r="85" spans="1:6" ht="15.6" x14ac:dyDescent="0.3">
      <c r="B85" s="72" t="s">
        <v>486</v>
      </c>
      <c r="C85" s="71" t="s">
        <v>747</v>
      </c>
      <c r="D85" s="221" t="s">
        <v>763</v>
      </c>
      <c r="E85" s="70" t="s">
        <v>84</v>
      </c>
      <c r="F85" s="70" t="s">
        <v>84</v>
      </c>
    </row>
    <row r="86" spans="1:6" s="137" customFormat="1" ht="18" x14ac:dyDescent="0.35">
      <c r="A86" s="65"/>
      <c r="B86" s="72" t="s">
        <v>482</v>
      </c>
      <c r="C86" s="71" t="s">
        <v>748</v>
      </c>
      <c r="D86" s="221" t="s">
        <v>763</v>
      </c>
      <c r="E86" s="70" t="s">
        <v>84</v>
      </c>
      <c r="F86" s="70" t="s">
        <v>84</v>
      </c>
    </row>
    <row r="87" spans="1:6" ht="18" x14ac:dyDescent="0.35">
      <c r="A87" s="137"/>
      <c r="B87" s="77" t="s">
        <v>481</v>
      </c>
      <c r="C87" s="77" t="s">
        <v>749</v>
      </c>
      <c r="D87" s="222" t="s">
        <v>763</v>
      </c>
      <c r="E87" s="78" t="s">
        <v>84</v>
      </c>
      <c r="F87" s="78" t="s">
        <v>84</v>
      </c>
    </row>
    <row r="88" spans="1:6" ht="18" x14ac:dyDescent="0.35">
      <c r="B88" s="228" t="s">
        <v>381</v>
      </c>
      <c r="C88" s="136"/>
      <c r="D88" s="136"/>
      <c r="E88" s="136"/>
      <c r="F88" s="136"/>
    </row>
    <row r="89" spans="1:6" ht="109.2" x14ac:dyDescent="0.3">
      <c r="B89" s="101" t="s">
        <v>381</v>
      </c>
      <c r="C89" s="101" t="s">
        <v>743</v>
      </c>
      <c r="D89" s="227" t="s">
        <v>763</v>
      </c>
      <c r="E89" s="78" t="s">
        <v>84</v>
      </c>
      <c r="F89" s="78" t="s">
        <v>83</v>
      </c>
    </row>
  </sheetData>
  <sheetProtection algorithmName="SHA-512" hashValue="YzBP7SF4s2Qu0SSlUZKx7tvq7Ns2kLkWTQfbQN4CP/i7OxV2PEbj6owq2ocyDBZPQky4FuyHoayjSgMysnNV8Q==" saltValue="G4uMOoZZlPiwAd5FflE+bw==" spinCount="100000" sheet="1" objects="1" scenarios="1"/>
  <phoneticPr fontId="50" type="noConversion"/>
  <pageMargins left="0.25" right="0.25" top="0.75" bottom="0.75" header="0.3" footer="0.3"/>
  <pageSetup scale="69" fitToHeight="0" orientation="landscape" r:id="rId1"/>
  <headerFooter>
    <oddFooter>&amp;L&amp;"Calibri,Regular"&amp;8Page &amp;P of &amp;N&amp;R&amp;8&amp;"Calibri"Printed: &amp;D | Form Revised: 01/04/2024</oddFooter>
  </headerFooter>
  <rowBreaks count="2" manualBreakCount="2">
    <brk id="51" max="16383" man="1"/>
    <brk id="6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6" tint="0.59999389629810485"/>
    <pageSetUpPr fitToPage="1"/>
  </sheetPr>
  <dimension ref="B2:G124"/>
  <sheetViews>
    <sheetView showGridLines="0" showRowColHeaders="0" workbookViewId="0">
      <pane ySplit="4" topLeftCell="A5" activePane="bottomLeft" state="frozen"/>
      <selection pane="bottomLeft" activeCell="A5" sqref="A5"/>
    </sheetView>
  </sheetViews>
  <sheetFormatPr defaultColWidth="4.6640625" defaultRowHeight="13.8" x14ac:dyDescent="0.3"/>
  <cols>
    <col min="1" max="1" width="4.6640625" style="2"/>
    <col min="2" max="2" width="25.33203125" style="3" customWidth="1"/>
    <col min="3" max="3" width="82.88671875" style="3" customWidth="1"/>
    <col min="4" max="4" width="20.109375" style="3" bestFit="1" customWidth="1"/>
    <col min="5" max="7" width="111.109375" style="3" customWidth="1"/>
    <col min="8" max="16384" width="4.6640625" style="2"/>
  </cols>
  <sheetData>
    <row r="2" spans="2:7" ht="25.8" x14ac:dyDescent="0.5">
      <c r="B2" s="35" t="s">
        <v>152</v>
      </c>
      <c r="C2" s="4"/>
      <c r="D2" s="4"/>
    </row>
    <row r="4" spans="2:7" x14ac:dyDescent="0.3">
      <c r="B4" s="7" t="s">
        <v>62</v>
      </c>
      <c r="C4" s="7" t="s">
        <v>63</v>
      </c>
      <c r="D4" s="7" t="s">
        <v>762</v>
      </c>
    </row>
    <row r="5" spans="2:7" s="33" customFormat="1" ht="21" x14ac:dyDescent="0.4">
      <c r="B5" s="135" t="s">
        <v>168</v>
      </c>
      <c r="C5" s="135"/>
      <c r="D5" s="135"/>
      <c r="E5" s="32"/>
      <c r="F5" s="32"/>
      <c r="G5" s="32"/>
    </row>
    <row r="6" spans="2:7" s="8" customFormat="1" ht="15.6" x14ac:dyDescent="0.25">
      <c r="B6" s="37" t="s">
        <v>141</v>
      </c>
      <c r="C6" s="37" t="s">
        <v>144</v>
      </c>
      <c r="D6" s="217" t="s">
        <v>765</v>
      </c>
      <c r="F6" s="5"/>
      <c r="G6" s="5"/>
    </row>
    <row r="7" spans="2:7" s="8" customFormat="1" ht="15.6" x14ac:dyDescent="0.25">
      <c r="B7" s="34" t="s">
        <v>142</v>
      </c>
      <c r="C7" s="34" t="s">
        <v>148</v>
      </c>
      <c r="D7" s="211" t="s">
        <v>765</v>
      </c>
      <c r="F7" s="5"/>
      <c r="G7" s="5"/>
    </row>
    <row r="8" spans="2:7" s="8" customFormat="1" ht="46.8" x14ac:dyDescent="0.25">
      <c r="B8" s="34" t="s">
        <v>143</v>
      </c>
      <c r="C8" s="34" t="s">
        <v>296</v>
      </c>
      <c r="D8" s="211" t="s">
        <v>765</v>
      </c>
      <c r="F8" s="5"/>
      <c r="G8" s="5"/>
    </row>
    <row r="9" spans="2:7" s="8" customFormat="1" ht="31.2" x14ac:dyDescent="0.25">
      <c r="B9" s="36" t="s">
        <v>76</v>
      </c>
      <c r="C9" s="36" t="s">
        <v>173</v>
      </c>
      <c r="D9" s="213" t="s">
        <v>765</v>
      </c>
      <c r="F9" s="5"/>
      <c r="G9" s="5"/>
    </row>
    <row r="10" spans="2:7" s="8" customFormat="1" ht="15.6" x14ac:dyDescent="0.25">
      <c r="B10" s="5"/>
      <c r="C10" s="5"/>
      <c r="D10" s="5"/>
      <c r="F10" s="5"/>
      <c r="G10" s="5"/>
    </row>
    <row r="11" spans="2:7" s="33" customFormat="1" ht="21" x14ac:dyDescent="0.4">
      <c r="B11" s="135" t="s">
        <v>73</v>
      </c>
      <c r="C11" s="135"/>
      <c r="D11" s="135"/>
      <c r="E11" s="32"/>
      <c r="F11" s="32"/>
      <c r="G11" s="32"/>
    </row>
    <row r="12" spans="2:7" s="8" customFormat="1" ht="31.2" x14ac:dyDescent="0.25">
      <c r="B12" s="113" t="s">
        <v>18</v>
      </c>
      <c r="C12" s="71" t="s">
        <v>845</v>
      </c>
      <c r="D12" s="203" t="s">
        <v>764</v>
      </c>
      <c r="F12" s="5"/>
      <c r="G12" s="5"/>
    </row>
    <row r="13" spans="2:7" s="8" customFormat="1" ht="15.6" x14ac:dyDescent="0.25">
      <c r="B13" s="113" t="s">
        <v>146</v>
      </c>
      <c r="C13" s="113" t="s">
        <v>181</v>
      </c>
      <c r="D13" s="200" t="s">
        <v>763</v>
      </c>
      <c r="F13" s="5"/>
      <c r="G13" s="5"/>
    </row>
    <row r="14" spans="2:7" s="8" customFormat="1" ht="15.6" x14ac:dyDescent="0.25">
      <c r="B14" s="34" t="s">
        <v>334</v>
      </c>
      <c r="C14" s="34" t="s">
        <v>339</v>
      </c>
      <c r="D14" s="201" t="s">
        <v>763</v>
      </c>
      <c r="F14" s="5"/>
      <c r="G14" s="5"/>
    </row>
    <row r="15" spans="2:7" s="8" customFormat="1" ht="31.2" x14ac:dyDescent="0.25">
      <c r="B15" s="34" t="s">
        <v>1</v>
      </c>
      <c r="C15" s="71" t="s">
        <v>844</v>
      </c>
      <c r="D15" s="204" t="s">
        <v>764</v>
      </c>
      <c r="F15" s="5"/>
      <c r="G15" s="5"/>
    </row>
    <row r="16" spans="2:7" s="8" customFormat="1" ht="31.2" x14ac:dyDescent="0.25">
      <c r="B16" s="34" t="s">
        <v>356</v>
      </c>
      <c r="C16" s="71" t="s">
        <v>854</v>
      </c>
      <c r="D16" s="204" t="s">
        <v>764</v>
      </c>
      <c r="F16" s="5"/>
      <c r="G16" s="5"/>
    </row>
    <row r="17" spans="2:7" s="8" customFormat="1" ht="46.8" x14ac:dyDescent="0.25">
      <c r="B17" s="34" t="s">
        <v>287</v>
      </c>
      <c r="C17" s="71" t="s">
        <v>847</v>
      </c>
      <c r="D17" s="204" t="s">
        <v>764</v>
      </c>
      <c r="F17" s="5"/>
      <c r="G17" s="5"/>
    </row>
    <row r="18" spans="2:7" s="8" customFormat="1" ht="31.2" x14ac:dyDescent="0.25">
      <c r="B18" s="34" t="s">
        <v>5</v>
      </c>
      <c r="C18" s="71" t="s">
        <v>848</v>
      </c>
      <c r="D18" s="204" t="s">
        <v>764</v>
      </c>
      <c r="F18" s="5"/>
      <c r="G18" s="5"/>
    </row>
    <row r="19" spans="2:7" s="8" customFormat="1" ht="31.2" x14ac:dyDescent="0.25">
      <c r="B19" s="34" t="s">
        <v>787</v>
      </c>
      <c r="C19" s="71" t="s">
        <v>855</v>
      </c>
      <c r="D19" s="204" t="s">
        <v>764</v>
      </c>
      <c r="F19" s="5"/>
      <c r="G19" s="5"/>
    </row>
    <row r="20" spans="2:7" s="8" customFormat="1" ht="31.2" x14ac:dyDescent="0.25">
      <c r="B20" s="34" t="s">
        <v>6</v>
      </c>
      <c r="C20" s="71" t="s">
        <v>853</v>
      </c>
      <c r="D20" s="204" t="s">
        <v>764</v>
      </c>
      <c r="F20" s="5"/>
      <c r="G20" s="5"/>
    </row>
    <row r="21" spans="2:7" s="8" customFormat="1" ht="31.2" x14ac:dyDescent="0.25">
      <c r="B21" s="34" t="s">
        <v>23</v>
      </c>
      <c r="C21" s="71" t="s">
        <v>850</v>
      </c>
      <c r="D21" s="204" t="s">
        <v>764</v>
      </c>
      <c r="F21" s="5"/>
      <c r="G21" s="5"/>
    </row>
    <row r="22" spans="2:7" s="8" customFormat="1" ht="15.6" x14ac:dyDescent="0.25">
      <c r="B22" s="205" t="s">
        <v>72</v>
      </c>
      <c r="C22" s="366"/>
      <c r="D22" s="205"/>
      <c r="F22" s="5"/>
      <c r="G22" s="5"/>
    </row>
    <row r="23" spans="2:7" s="8" customFormat="1" ht="15.6" x14ac:dyDescent="0.25">
      <c r="B23" s="34" t="s">
        <v>19</v>
      </c>
      <c r="C23" s="34" t="s">
        <v>182</v>
      </c>
      <c r="D23" s="211" t="s">
        <v>765</v>
      </c>
      <c r="F23" s="5"/>
      <c r="G23" s="5"/>
    </row>
    <row r="24" spans="2:7" s="8" customFormat="1" ht="15.6" x14ac:dyDescent="0.25">
      <c r="B24" s="34" t="s">
        <v>20</v>
      </c>
      <c r="C24" s="34" t="s">
        <v>183</v>
      </c>
      <c r="D24" s="211" t="s">
        <v>765</v>
      </c>
      <c r="F24" s="5"/>
      <c r="G24" s="5"/>
    </row>
    <row r="25" spans="2:7" s="8" customFormat="1" ht="15.6" x14ac:dyDescent="0.25">
      <c r="B25" s="206"/>
      <c r="C25" s="206"/>
      <c r="D25" s="206"/>
      <c r="F25" s="5"/>
      <c r="G25" s="5"/>
    </row>
    <row r="26" spans="2:7" s="8" customFormat="1" ht="31.2" x14ac:dyDescent="0.25">
      <c r="B26" s="34" t="s">
        <v>875</v>
      </c>
      <c r="C26" s="34" t="s">
        <v>876</v>
      </c>
      <c r="D26" s="34" t="s">
        <v>764</v>
      </c>
      <c r="F26" s="5"/>
      <c r="G26" s="5"/>
    </row>
    <row r="27" spans="2:7" s="8" customFormat="1" ht="15.6" x14ac:dyDescent="0.25">
      <c r="B27" s="205" t="s">
        <v>32</v>
      </c>
      <c r="C27" s="205"/>
      <c r="D27" s="205"/>
      <c r="F27" s="5"/>
      <c r="G27" s="5"/>
    </row>
    <row r="28" spans="2:7" s="8" customFormat="1" ht="15.6" x14ac:dyDescent="0.25">
      <c r="B28" s="34" t="s">
        <v>151</v>
      </c>
      <c r="C28" s="34" t="s">
        <v>180</v>
      </c>
      <c r="D28" s="201" t="s">
        <v>763</v>
      </c>
      <c r="F28" s="5"/>
      <c r="G28" s="5"/>
    </row>
    <row r="29" spans="2:7" s="8" customFormat="1" ht="78" x14ac:dyDescent="0.25">
      <c r="B29" s="34" t="s">
        <v>150</v>
      </c>
      <c r="C29" s="34" t="s">
        <v>430</v>
      </c>
      <c r="D29" s="201" t="s">
        <v>763</v>
      </c>
      <c r="F29" s="5"/>
      <c r="G29" s="5"/>
    </row>
    <row r="30" spans="2:7" s="8" customFormat="1" ht="15.6" x14ac:dyDescent="0.25">
      <c r="B30" s="206"/>
      <c r="C30" s="206"/>
      <c r="D30" s="206"/>
      <c r="F30" s="5"/>
      <c r="G30" s="5"/>
    </row>
    <row r="31" spans="2:7" s="8" customFormat="1" ht="15.6" x14ac:dyDescent="0.25">
      <c r="B31" s="34" t="s">
        <v>7</v>
      </c>
      <c r="C31" s="34" t="s">
        <v>29</v>
      </c>
      <c r="D31" s="201" t="s">
        <v>763</v>
      </c>
      <c r="F31" s="5"/>
      <c r="G31" s="5"/>
    </row>
    <row r="32" spans="2:7" s="8" customFormat="1" ht="31.2" x14ac:dyDescent="0.25">
      <c r="B32" s="34" t="s">
        <v>891</v>
      </c>
      <c r="C32" s="34" t="s">
        <v>892</v>
      </c>
      <c r="D32" s="201" t="s">
        <v>763</v>
      </c>
      <c r="F32" s="5"/>
      <c r="G32" s="5"/>
    </row>
    <row r="33" spans="2:7" s="8" customFormat="1" ht="15.6" x14ac:dyDescent="0.25">
      <c r="B33" s="205" t="s">
        <v>179</v>
      </c>
      <c r="C33" s="205"/>
      <c r="D33" s="205"/>
      <c r="F33" s="5"/>
      <c r="G33" s="5"/>
    </row>
    <row r="34" spans="2:7" s="8" customFormat="1" ht="46.8" x14ac:dyDescent="0.25">
      <c r="B34" s="38" t="s">
        <v>171</v>
      </c>
      <c r="C34" s="38" t="s">
        <v>172</v>
      </c>
      <c r="D34" s="212" t="s">
        <v>765</v>
      </c>
      <c r="F34" s="5"/>
      <c r="G34" s="5"/>
    </row>
    <row r="35" spans="2:7" s="8" customFormat="1" ht="31.2" x14ac:dyDescent="0.25">
      <c r="B35" s="38" t="s">
        <v>77</v>
      </c>
      <c r="C35" s="38" t="s">
        <v>174</v>
      </c>
      <c r="D35" s="212" t="s">
        <v>765</v>
      </c>
      <c r="F35" s="5"/>
      <c r="G35" s="5"/>
    </row>
    <row r="36" spans="2:7" s="8" customFormat="1" ht="15.6" x14ac:dyDescent="0.25">
      <c r="B36" s="38" t="s">
        <v>78</v>
      </c>
      <c r="C36" s="38" t="s">
        <v>175</v>
      </c>
      <c r="D36" s="212" t="s">
        <v>765</v>
      </c>
      <c r="F36" s="5"/>
      <c r="G36" s="5"/>
    </row>
    <row r="37" spans="2:7" s="8" customFormat="1" ht="15.6" x14ac:dyDescent="0.25">
      <c r="B37" s="38" t="s">
        <v>79</v>
      </c>
      <c r="C37" s="38" t="s">
        <v>176</v>
      </c>
      <c r="D37" s="212" t="s">
        <v>765</v>
      </c>
      <c r="F37" s="5"/>
      <c r="G37" s="5"/>
    </row>
    <row r="38" spans="2:7" s="8" customFormat="1" ht="46.8" x14ac:dyDescent="0.25">
      <c r="B38" s="38" t="s">
        <v>428</v>
      </c>
      <c r="C38" s="38" t="s">
        <v>429</v>
      </c>
      <c r="D38" s="212" t="s">
        <v>765</v>
      </c>
      <c r="F38" s="5"/>
      <c r="G38" s="5"/>
    </row>
    <row r="39" spans="2:7" s="8" customFormat="1" ht="15.6" x14ac:dyDescent="0.25">
      <c r="B39" s="206"/>
      <c r="C39" s="206"/>
      <c r="D39" s="206"/>
      <c r="F39" s="5"/>
      <c r="G39" s="5"/>
    </row>
    <row r="40" spans="2:7" s="8" customFormat="1" ht="15.6" x14ac:dyDescent="0.25">
      <c r="B40" s="34" t="s">
        <v>242</v>
      </c>
      <c r="C40" s="34" t="s">
        <v>1123</v>
      </c>
      <c r="D40" s="201" t="s">
        <v>763</v>
      </c>
      <c r="F40" s="5"/>
      <c r="G40" s="5"/>
    </row>
    <row r="41" spans="2:7" s="8" customFormat="1" ht="15.6" x14ac:dyDescent="0.25">
      <c r="B41" s="34" t="s">
        <v>1116</v>
      </c>
      <c r="C41" s="34" t="s">
        <v>1124</v>
      </c>
      <c r="D41" s="201" t="s">
        <v>763</v>
      </c>
      <c r="F41" s="5"/>
      <c r="G41" s="5"/>
    </row>
    <row r="42" spans="2:7" s="8" customFormat="1" ht="15.6" x14ac:dyDescent="0.25">
      <c r="B42" s="205" t="s">
        <v>153</v>
      </c>
      <c r="C42" s="205"/>
      <c r="D42" s="205"/>
      <c r="F42" s="5"/>
      <c r="G42" s="5"/>
    </row>
    <row r="43" spans="2:7" s="8" customFormat="1" ht="62.4" x14ac:dyDescent="0.25">
      <c r="B43" s="34" t="s">
        <v>31</v>
      </c>
      <c r="C43" s="34" t="s">
        <v>431</v>
      </c>
      <c r="D43" s="201" t="s">
        <v>763</v>
      </c>
      <c r="F43" s="5"/>
      <c r="G43" s="5"/>
    </row>
    <row r="44" spans="2:7" s="8" customFormat="1" ht="15.6" x14ac:dyDescent="0.25">
      <c r="B44" s="34" t="s">
        <v>483</v>
      </c>
      <c r="C44" s="34" t="s">
        <v>766</v>
      </c>
      <c r="D44" s="201" t="s">
        <v>763</v>
      </c>
      <c r="F44" s="5"/>
      <c r="G44" s="5"/>
    </row>
    <row r="45" spans="2:7" s="8" customFormat="1" ht="15.6" x14ac:dyDescent="0.25">
      <c r="B45" s="34" t="s">
        <v>484</v>
      </c>
      <c r="C45" s="34" t="s">
        <v>767</v>
      </c>
      <c r="D45" s="201" t="s">
        <v>763</v>
      </c>
      <c r="F45" s="5"/>
      <c r="G45" s="5"/>
    </row>
    <row r="46" spans="2:7" s="8" customFormat="1" ht="31.2" x14ac:dyDescent="0.25">
      <c r="B46" s="34" t="s">
        <v>87</v>
      </c>
      <c r="C46" s="34" t="s">
        <v>149</v>
      </c>
      <c r="D46" s="201" t="s">
        <v>763</v>
      </c>
      <c r="F46" s="5"/>
      <c r="G46" s="5"/>
    </row>
    <row r="47" spans="2:7" s="8" customFormat="1" ht="15.6" x14ac:dyDescent="0.25">
      <c r="B47" s="205" t="s">
        <v>11</v>
      </c>
      <c r="C47" s="205"/>
      <c r="D47" s="205"/>
      <c r="F47" s="5"/>
      <c r="G47" s="5"/>
    </row>
    <row r="48" spans="2:7" s="8" customFormat="1" ht="15.6" x14ac:dyDescent="0.25">
      <c r="B48" s="34" t="s">
        <v>10</v>
      </c>
      <c r="C48" s="34" t="s">
        <v>70</v>
      </c>
      <c r="D48" s="201" t="s">
        <v>763</v>
      </c>
      <c r="F48" s="5"/>
      <c r="G48" s="5"/>
    </row>
    <row r="49" spans="2:7" s="8" customFormat="1" ht="15.6" x14ac:dyDescent="0.25">
      <c r="B49" s="34" t="s">
        <v>61</v>
      </c>
      <c r="C49" s="34" t="s">
        <v>155</v>
      </c>
      <c r="D49" s="201" t="s">
        <v>763</v>
      </c>
      <c r="F49" s="5"/>
      <c r="G49" s="5"/>
    </row>
    <row r="50" spans="2:7" s="8" customFormat="1" ht="15.6" x14ac:dyDescent="0.25">
      <c r="B50" s="34" t="s">
        <v>88</v>
      </c>
      <c r="C50" s="34" t="s">
        <v>71</v>
      </c>
      <c r="D50" s="201" t="s">
        <v>763</v>
      </c>
      <c r="F50" s="5"/>
      <c r="G50" s="5"/>
    </row>
    <row r="51" spans="2:7" s="8" customFormat="1" ht="15.6" x14ac:dyDescent="0.25">
      <c r="B51" s="34" t="s">
        <v>60</v>
      </c>
      <c r="C51" s="34" t="s">
        <v>156</v>
      </c>
      <c r="D51" s="201" t="s">
        <v>763</v>
      </c>
      <c r="F51" s="5"/>
      <c r="G51" s="5"/>
    </row>
    <row r="52" spans="2:7" s="8" customFormat="1" ht="15.6" x14ac:dyDescent="0.25">
      <c r="B52" s="206"/>
      <c r="C52" s="206"/>
      <c r="D52" s="206"/>
      <c r="F52" s="5"/>
      <c r="G52" s="5"/>
    </row>
    <row r="53" spans="2:7" s="8" customFormat="1" ht="62.4" x14ac:dyDescent="0.25">
      <c r="B53" s="34" t="s">
        <v>57</v>
      </c>
      <c r="C53" s="38" t="s">
        <v>302</v>
      </c>
      <c r="D53" s="202" t="s">
        <v>763</v>
      </c>
      <c r="F53" s="5"/>
      <c r="G53" s="5"/>
    </row>
    <row r="54" spans="2:7" s="8" customFormat="1" ht="15.6" x14ac:dyDescent="0.25">
      <c r="B54" s="205" t="s">
        <v>189</v>
      </c>
      <c r="C54" s="205"/>
      <c r="D54" s="205"/>
      <c r="E54" s="5"/>
      <c r="F54" s="5"/>
      <c r="G54" s="5"/>
    </row>
    <row r="55" spans="2:7" s="8" customFormat="1" ht="78" x14ac:dyDescent="0.25">
      <c r="B55" s="34" t="s">
        <v>12</v>
      </c>
      <c r="C55" s="34" t="s">
        <v>177</v>
      </c>
      <c r="D55" s="211" t="s">
        <v>765</v>
      </c>
      <c r="F55" s="5"/>
      <c r="G55" s="5"/>
    </row>
    <row r="56" spans="2:7" s="8" customFormat="1" ht="46.8" x14ac:dyDescent="0.25">
      <c r="B56" s="34" t="s">
        <v>1120</v>
      </c>
      <c r="C56" s="34" t="s">
        <v>184</v>
      </c>
      <c r="D56" s="211" t="s">
        <v>765</v>
      </c>
      <c r="E56" s="5"/>
      <c r="F56" s="5"/>
      <c r="G56" s="5"/>
    </row>
    <row r="57" spans="2:7" s="8" customFormat="1" ht="31.2" x14ac:dyDescent="0.25">
      <c r="B57" s="36" t="s">
        <v>1117</v>
      </c>
      <c r="C57" s="36" t="s">
        <v>1125</v>
      </c>
      <c r="D57" s="213" t="s">
        <v>765</v>
      </c>
      <c r="E57" s="5"/>
      <c r="F57" s="5"/>
      <c r="G57" s="5"/>
    </row>
    <row r="58" spans="2:7" s="33" customFormat="1" ht="21" x14ac:dyDescent="0.4">
      <c r="B58" s="5"/>
      <c r="C58" s="5"/>
      <c r="D58" s="5"/>
      <c r="E58" s="32"/>
      <c r="F58" s="32"/>
      <c r="G58" s="32"/>
    </row>
    <row r="59" spans="2:7" s="39" customFormat="1" ht="21" x14ac:dyDescent="0.4">
      <c r="B59" s="135"/>
      <c r="C59" s="135"/>
      <c r="D59" s="135"/>
      <c r="E59" s="6"/>
      <c r="F59" s="6"/>
      <c r="G59" s="6"/>
    </row>
    <row r="60" spans="2:7" s="39" customFormat="1" ht="15.6" x14ac:dyDescent="0.3">
      <c r="B60" s="207" t="s">
        <v>324</v>
      </c>
      <c r="C60" s="208"/>
      <c r="D60" s="208"/>
      <c r="E60" s="6"/>
      <c r="F60" s="6"/>
      <c r="G60" s="6"/>
    </row>
    <row r="61" spans="2:7" s="8" customFormat="1" ht="15.6" x14ac:dyDescent="0.25">
      <c r="B61" s="1081" t="s">
        <v>170</v>
      </c>
      <c r="C61" s="1081"/>
      <c r="D61" s="1081"/>
      <c r="F61" s="5"/>
      <c r="G61" s="5"/>
    </row>
    <row r="62" spans="2:7" s="8" customFormat="1" ht="15.6" x14ac:dyDescent="0.25">
      <c r="B62" s="34" t="s">
        <v>0</v>
      </c>
      <c r="C62" s="34" t="s">
        <v>199</v>
      </c>
      <c r="D62" s="211" t="s">
        <v>765</v>
      </c>
      <c r="F62" s="5"/>
      <c r="G62" s="5"/>
    </row>
    <row r="63" spans="2:7" s="8" customFormat="1" ht="78" x14ac:dyDescent="0.25">
      <c r="B63" s="34" t="s">
        <v>13</v>
      </c>
      <c r="C63" s="34" t="s">
        <v>157</v>
      </c>
      <c r="D63" s="211" t="s">
        <v>765</v>
      </c>
      <c r="F63" s="5"/>
      <c r="G63" s="5"/>
    </row>
    <row r="64" spans="2:7" s="8" customFormat="1" ht="31.2" x14ac:dyDescent="0.25">
      <c r="B64" s="34" t="s">
        <v>90</v>
      </c>
      <c r="C64" s="34" t="s">
        <v>200</v>
      </c>
      <c r="D64" s="211" t="s">
        <v>765</v>
      </c>
      <c r="F64" s="5"/>
      <c r="G64" s="5"/>
    </row>
    <row r="65" spans="2:7" s="8" customFormat="1" ht="46.8" x14ac:dyDescent="0.25">
      <c r="B65" s="34" t="s">
        <v>65</v>
      </c>
      <c r="C65" s="34" t="s">
        <v>158</v>
      </c>
      <c r="D65" s="211" t="s">
        <v>765</v>
      </c>
      <c r="F65" s="5"/>
      <c r="G65" s="5"/>
    </row>
    <row r="66" spans="2:7" s="8" customFormat="1" ht="15.6" x14ac:dyDescent="0.25">
      <c r="B66" s="34" t="s">
        <v>66</v>
      </c>
      <c r="C66" s="34" t="s">
        <v>30</v>
      </c>
      <c r="D66" s="211" t="s">
        <v>765</v>
      </c>
      <c r="F66" s="5"/>
      <c r="G66" s="5"/>
    </row>
    <row r="67" spans="2:7" s="8" customFormat="1" ht="31.2" x14ac:dyDescent="0.25">
      <c r="B67" s="34" t="s">
        <v>196</v>
      </c>
      <c r="C67" s="34" t="s">
        <v>432</v>
      </c>
      <c r="D67" s="211" t="s">
        <v>765</v>
      </c>
      <c r="F67" s="5"/>
      <c r="G67" s="5"/>
    </row>
    <row r="68" spans="2:7" s="8" customFormat="1" ht="31.2" x14ac:dyDescent="0.25">
      <c r="B68" s="34" t="s">
        <v>195</v>
      </c>
      <c r="C68" s="34" t="s">
        <v>201</v>
      </c>
      <c r="D68" s="211" t="s">
        <v>765</v>
      </c>
      <c r="F68" s="5"/>
      <c r="G68" s="5"/>
    </row>
    <row r="69" spans="2:7" s="8" customFormat="1" ht="15.6" x14ac:dyDescent="0.25">
      <c r="B69" s="34" t="s">
        <v>67</v>
      </c>
      <c r="C69" s="34" t="s">
        <v>159</v>
      </c>
      <c r="D69" s="211" t="s">
        <v>765</v>
      </c>
      <c r="F69" s="5"/>
      <c r="G69" s="5"/>
    </row>
    <row r="70" spans="2:7" s="8" customFormat="1" ht="31.2" x14ac:dyDescent="0.25">
      <c r="B70" s="34" t="s">
        <v>68</v>
      </c>
      <c r="C70" s="34" t="s">
        <v>433</v>
      </c>
      <c r="D70" s="211" t="s">
        <v>765</v>
      </c>
      <c r="F70" s="5"/>
      <c r="G70" s="5"/>
    </row>
    <row r="71" spans="2:7" s="8" customFormat="1" ht="31.2" x14ac:dyDescent="0.25">
      <c r="B71" s="34" t="s">
        <v>8</v>
      </c>
      <c r="C71" s="34" t="s">
        <v>197</v>
      </c>
      <c r="D71" s="211" t="s">
        <v>765</v>
      </c>
      <c r="F71" s="5"/>
      <c r="G71" s="5"/>
    </row>
    <row r="72" spans="2:7" s="8" customFormat="1" ht="15.6" x14ac:dyDescent="0.25">
      <c r="B72" s="205" t="s">
        <v>160</v>
      </c>
      <c r="C72" s="205"/>
      <c r="D72" s="205"/>
      <c r="F72" s="5"/>
      <c r="G72" s="5"/>
    </row>
    <row r="73" spans="2:7" s="8" customFormat="1" ht="31.2" x14ac:dyDescent="0.25">
      <c r="B73" s="34" t="s">
        <v>105</v>
      </c>
      <c r="C73" s="34" t="s">
        <v>161</v>
      </c>
      <c r="D73" s="211" t="s">
        <v>765</v>
      </c>
      <c r="F73" s="5"/>
      <c r="G73" s="5"/>
    </row>
    <row r="74" spans="2:7" s="8" customFormat="1" ht="31.2" x14ac:dyDescent="0.25">
      <c r="B74" s="34" t="s">
        <v>187</v>
      </c>
      <c r="C74" s="34" t="s">
        <v>162</v>
      </c>
      <c r="D74" s="211" t="s">
        <v>765</v>
      </c>
      <c r="F74" s="5"/>
      <c r="G74" s="5"/>
    </row>
    <row r="75" spans="2:7" s="8" customFormat="1" ht="46.8" x14ac:dyDescent="0.25">
      <c r="B75" s="34" t="s">
        <v>103</v>
      </c>
      <c r="C75" s="34" t="s">
        <v>434</v>
      </c>
      <c r="D75" s="211" t="s">
        <v>765</v>
      </c>
      <c r="F75" s="5"/>
      <c r="G75" s="5"/>
    </row>
    <row r="76" spans="2:7" s="8" customFormat="1" ht="15.6" x14ac:dyDescent="0.25">
      <c r="B76" s="205" t="s">
        <v>154</v>
      </c>
      <c r="C76" s="205"/>
      <c r="D76" s="205"/>
      <c r="F76" s="5"/>
      <c r="G76" s="5"/>
    </row>
    <row r="77" spans="2:7" s="8" customFormat="1" ht="31.2" x14ac:dyDescent="0.25">
      <c r="B77" s="34" t="s">
        <v>59</v>
      </c>
      <c r="C77" s="34" t="s">
        <v>1128</v>
      </c>
      <c r="D77" s="211" t="s">
        <v>765</v>
      </c>
      <c r="F77" s="5"/>
      <c r="G77" s="5"/>
    </row>
    <row r="78" spans="2:7" s="8" customFormat="1" ht="46.8" x14ac:dyDescent="0.25">
      <c r="B78" s="34" t="s">
        <v>107</v>
      </c>
      <c r="C78" s="34" t="s">
        <v>163</v>
      </c>
      <c r="D78" s="211" t="s">
        <v>765</v>
      </c>
      <c r="F78" s="5"/>
      <c r="G78" s="5"/>
    </row>
    <row r="79" spans="2:7" s="8" customFormat="1" ht="46.8" x14ac:dyDescent="0.25">
      <c r="B79" s="34" t="s">
        <v>1118</v>
      </c>
      <c r="C79" s="40" t="s">
        <v>1126</v>
      </c>
      <c r="D79" s="214" t="s">
        <v>765</v>
      </c>
      <c r="F79" s="5"/>
      <c r="G79" s="5"/>
    </row>
    <row r="80" spans="2:7" s="8" customFormat="1" ht="46.8" x14ac:dyDescent="0.25">
      <c r="B80" s="34" t="s">
        <v>69</v>
      </c>
      <c r="C80" s="40" t="s">
        <v>164</v>
      </c>
      <c r="D80" s="214" t="s">
        <v>765</v>
      </c>
      <c r="F80" s="5"/>
      <c r="G80" s="5"/>
    </row>
    <row r="81" spans="2:7" s="8" customFormat="1" ht="15.6" x14ac:dyDescent="0.25">
      <c r="B81" s="205" t="s">
        <v>126</v>
      </c>
      <c r="C81" s="205"/>
      <c r="D81" s="205"/>
      <c r="F81" s="5"/>
      <c r="G81" s="5"/>
    </row>
    <row r="82" spans="2:7" s="8" customFormat="1" ht="31.2" x14ac:dyDescent="0.25">
      <c r="B82" s="34" t="s">
        <v>9</v>
      </c>
      <c r="C82" s="40" t="s">
        <v>188</v>
      </c>
      <c r="D82" s="214" t="s">
        <v>765</v>
      </c>
      <c r="F82" s="5"/>
      <c r="G82" s="5"/>
    </row>
    <row r="83" spans="2:7" s="8" customFormat="1" ht="15.6" x14ac:dyDescent="0.25">
      <c r="B83" s="34" t="s">
        <v>108</v>
      </c>
      <c r="C83" s="40" t="s">
        <v>165</v>
      </c>
      <c r="D83" s="214" t="s">
        <v>765</v>
      </c>
      <c r="F83" s="5"/>
      <c r="G83" s="5"/>
    </row>
    <row r="84" spans="2:7" s="39" customFormat="1" ht="31.2" x14ac:dyDescent="0.3">
      <c r="B84" s="34" t="s">
        <v>109</v>
      </c>
      <c r="C84" s="40" t="s">
        <v>190</v>
      </c>
      <c r="D84" s="214" t="s">
        <v>765</v>
      </c>
      <c r="E84" s="6"/>
      <c r="F84" s="6"/>
      <c r="G84" s="6"/>
    </row>
    <row r="85" spans="2:7" s="39" customFormat="1" ht="15.6" x14ac:dyDescent="0.3">
      <c r="B85" s="205" t="s">
        <v>34</v>
      </c>
      <c r="C85" s="205"/>
      <c r="D85" s="205"/>
      <c r="E85" s="6"/>
      <c r="F85" s="6"/>
      <c r="G85" s="6"/>
    </row>
    <row r="86" spans="2:7" s="39" customFormat="1" ht="15.6" x14ac:dyDescent="0.3">
      <c r="B86" s="1081" t="str">
        <f>B61</f>
        <v>Additional entry detail lines are available on the Continuation worksheet.</v>
      </c>
      <c r="C86" s="1081"/>
      <c r="D86" s="1081"/>
      <c r="E86" s="6"/>
      <c r="F86" s="6"/>
      <c r="G86" s="6"/>
    </row>
    <row r="87" spans="2:7" s="39" customFormat="1" ht="46.8" x14ac:dyDescent="0.3">
      <c r="B87" s="40" t="s">
        <v>25</v>
      </c>
      <c r="C87" s="40" t="s">
        <v>890</v>
      </c>
      <c r="D87" s="214" t="s">
        <v>765</v>
      </c>
      <c r="E87" s="6"/>
      <c r="F87" s="6"/>
      <c r="G87" s="6"/>
    </row>
    <row r="88" spans="2:7" s="8" customFormat="1" ht="15.6" x14ac:dyDescent="0.25">
      <c r="B88" s="40" t="s">
        <v>15</v>
      </c>
      <c r="C88" s="34" t="s">
        <v>169</v>
      </c>
      <c r="D88" s="211" t="s">
        <v>765</v>
      </c>
      <c r="F88" s="5"/>
      <c r="G88" s="5"/>
    </row>
    <row r="89" spans="2:7" s="39" customFormat="1" ht="46.8" x14ac:dyDescent="0.3">
      <c r="B89" s="40" t="s">
        <v>286</v>
      </c>
      <c r="C89" s="34" t="s">
        <v>435</v>
      </c>
      <c r="D89" s="211" t="s">
        <v>765</v>
      </c>
      <c r="E89" s="6"/>
      <c r="F89" s="6"/>
      <c r="G89" s="6"/>
    </row>
    <row r="90" spans="2:7" s="8" customFormat="1" ht="46.8" x14ac:dyDescent="0.25">
      <c r="B90" s="40" t="s">
        <v>1113</v>
      </c>
      <c r="C90" s="34" t="s">
        <v>1127</v>
      </c>
      <c r="D90" s="211" t="s">
        <v>765</v>
      </c>
      <c r="F90" s="5"/>
      <c r="G90" s="5"/>
    </row>
    <row r="91" spans="2:7" s="39" customFormat="1" ht="31.2" x14ac:dyDescent="0.3">
      <c r="B91" s="34" t="s">
        <v>293</v>
      </c>
      <c r="C91" s="34" t="s">
        <v>297</v>
      </c>
      <c r="D91" s="211" t="s">
        <v>764</v>
      </c>
      <c r="E91" s="6"/>
      <c r="F91" s="6"/>
      <c r="G91" s="6"/>
    </row>
    <row r="92" spans="2:7" s="39" customFormat="1" ht="15.6" x14ac:dyDescent="0.3">
      <c r="B92" s="42" t="s">
        <v>58</v>
      </c>
      <c r="C92" s="34" t="s">
        <v>167</v>
      </c>
      <c r="D92" s="211" t="s">
        <v>765</v>
      </c>
      <c r="E92" s="6"/>
      <c r="F92" s="6"/>
      <c r="G92" s="6"/>
    </row>
    <row r="93" spans="2:7" s="8" customFormat="1" ht="31.2" x14ac:dyDescent="0.3">
      <c r="B93" s="42" t="s">
        <v>127</v>
      </c>
      <c r="C93" s="34" t="s">
        <v>166</v>
      </c>
      <c r="D93" s="211" t="s">
        <v>765</v>
      </c>
      <c r="F93" s="5"/>
      <c r="G93" s="5"/>
    </row>
    <row r="94" spans="2:7" s="39" customFormat="1" ht="46.8" x14ac:dyDescent="0.3">
      <c r="B94" s="34" t="s">
        <v>64</v>
      </c>
      <c r="C94" s="34" t="s">
        <v>436</v>
      </c>
      <c r="D94" s="211" t="s">
        <v>765</v>
      </c>
      <c r="E94" s="6"/>
      <c r="F94" s="6"/>
      <c r="G94" s="6"/>
    </row>
    <row r="95" spans="2:7" s="39" customFormat="1" ht="15.6" x14ac:dyDescent="0.3">
      <c r="B95" s="209" t="s">
        <v>299</v>
      </c>
      <c r="C95" s="205"/>
      <c r="D95" s="205"/>
      <c r="E95" s="6"/>
      <c r="F95" s="6"/>
      <c r="G95" s="6"/>
    </row>
    <row r="96" spans="2:7" s="39" customFormat="1" ht="15.6" x14ac:dyDescent="0.3">
      <c r="B96" s="210" t="str">
        <f>B61</f>
        <v>Additional entry detail lines are available on the Continuation worksheet.</v>
      </c>
      <c r="C96" s="205"/>
      <c r="D96" s="205"/>
      <c r="E96" s="6"/>
      <c r="F96" s="6"/>
      <c r="G96" s="6"/>
    </row>
    <row r="97" spans="2:7" s="39" customFormat="1" ht="46.8" x14ac:dyDescent="0.3">
      <c r="B97" s="40" t="str">
        <f>$B$87</f>
        <v>TYPE</v>
      </c>
      <c r="C97" s="44" t="s">
        <v>888</v>
      </c>
      <c r="D97" s="215" t="s">
        <v>765</v>
      </c>
      <c r="E97" s="6"/>
      <c r="F97" s="6"/>
      <c r="G97" s="6"/>
    </row>
    <row r="98" spans="2:7" s="39" customFormat="1" ht="15.6" x14ac:dyDescent="0.3">
      <c r="B98" s="40" t="s">
        <v>289</v>
      </c>
      <c r="C98" s="38" t="s">
        <v>889</v>
      </c>
      <c r="D98" s="212" t="s">
        <v>765</v>
      </c>
      <c r="E98" s="6"/>
      <c r="F98" s="6"/>
      <c r="G98" s="6"/>
    </row>
    <row r="99" spans="2:7" s="39" customFormat="1" ht="31.2" x14ac:dyDescent="0.3">
      <c r="B99" s="40" t="s">
        <v>147</v>
      </c>
      <c r="C99" s="44" t="s">
        <v>185</v>
      </c>
      <c r="D99" s="215" t="s">
        <v>765</v>
      </c>
      <c r="E99" s="6"/>
      <c r="F99" s="6"/>
      <c r="G99" s="6"/>
    </row>
    <row r="100" spans="2:7" s="39" customFormat="1" ht="31.2" x14ac:dyDescent="0.3">
      <c r="B100" s="40" t="s">
        <v>290</v>
      </c>
      <c r="C100" s="44" t="s">
        <v>298</v>
      </c>
      <c r="D100" s="215" t="s">
        <v>765</v>
      </c>
      <c r="E100" s="6"/>
      <c r="F100" s="6"/>
      <c r="G100" s="6"/>
    </row>
    <row r="101" spans="2:7" s="39" customFormat="1" ht="15.6" x14ac:dyDescent="0.3">
      <c r="B101" s="40" t="str">
        <f>$B$88</f>
        <v>AMOUNT</v>
      </c>
      <c r="C101" s="38" t="s">
        <v>303</v>
      </c>
      <c r="D101" s="212" t="s">
        <v>765</v>
      </c>
      <c r="E101" s="6"/>
      <c r="F101" s="6"/>
      <c r="G101" s="6"/>
    </row>
    <row r="102" spans="2:7" s="39" customFormat="1" ht="15.6" x14ac:dyDescent="0.3">
      <c r="B102" s="40" t="str">
        <f>$B$89</f>
        <v>IRIS OBJECT</v>
      </c>
      <c r="C102" s="38" t="str">
        <f>$D$89</f>
        <v>TA with Exp Report</v>
      </c>
      <c r="D102" s="212" t="s">
        <v>765</v>
      </c>
      <c r="E102" s="6"/>
      <c r="F102" s="6"/>
      <c r="G102" s="6"/>
    </row>
    <row r="103" spans="2:7" s="39" customFormat="1" ht="15.6" x14ac:dyDescent="0.3">
      <c r="B103" s="40" t="s">
        <v>112</v>
      </c>
      <c r="C103" s="44" t="s">
        <v>202</v>
      </c>
      <c r="D103" s="215" t="s">
        <v>765</v>
      </c>
      <c r="E103" s="6"/>
      <c r="F103" s="6"/>
      <c r="G103" s="6"/>
    </row>
    <row r="104" spans="2:7" s="39" customFormat="1" ht="31.2" x14ac:dyDescent="0.3">
      <c r="B104" s="41" t="s">
        <v>1113</v>
      </c>
      <c r="C104" s="43" t="s">
        <v>1129</v>
      </c>
      <c r="D104" s="216" t="s">
        <v>765</v>
      </c>
      <c r="E104" s="6"/>
      <c r="F104" s="6"/>
      <c r="G104" s="6"/>
    </row>
    <row r="105" spans="2:7" s="39" customFormat="1" ht="15.6" x14ac:dyDescent="0.3">
      <c r="B105" s="6"/>
      <c r="C105" s="6"/>
      <c r="D105" s="6"/>
      <c r="E105" s="6"/>
      <c r="F105" s="6"/>
      <c r="G105" s="6"/>
    </row>
    <row r="106" spans="2:7" s="39" customFormat="1" ht="15.6" x14ac:dyDescent="0.3">
      <c r="B106" s="6"/>
      <c r="C106" s="6"/>
      <c r="D106" s="6"/>
      <c r="E106" s="6"/>
      <c r="F106" s="6"/>
      <c r="G106" s="6"/>
    </row>
    <row r="107" spans="2:7" s="39" customFormat="1" ht="15.6" x14ac:dyDescent="0.3">
      <c r="B107" s="6"/>
      <c r="C107" s="6"/>
      <c r="D107" s="6"/>
      <c r="E107" s="6"/>
      <c r="F107" s="6"/>
      <c r="G107" s="6"/>
    </row>
    <row r="108" spans="2:7" s="39" customFormat="1" ht="15.6" x14ac:dyDescent="0.3">
      <c r="B108" s="6"/>
      <c r="C108" s="6"/>
      <c r="D108" s="6"/>
      <c r="E108" s="6"/>
      <c r="F108" s="6"/>
      <c r="G108" s="6"/>
    </row>
    <row r="109" spans="2:7" s="39" customFormat="1" ht="15.6" x14ac:dyDescent="0.3">
      <c r="B109" s="6"/>
      <c r="C109" s="6"/>
      <c r="D109" s="6"/>
      <c r="E109" s="6"/>
      <c r="F109" s="6"/>
      <c r="G109" s="6"/>
    </row>
    <row r="110" spans="2:7" s="39" customFormat="1" ht="15.6" x14ac:dyDescent="0.3">
      <c r="B110" s="6"/>
      <c r="C110" s="6"/>
      <c r="D110" s="6"/>
      <c r="E110" s="6"/>
      <c r="F110" s="6"/>
      <c r="G110" s="6"/>
    </row>
    <row r="111" spans="2:7" s="39" customFormat="1" ht="15.6" x14ac:dyDescent="0.3">
      <c r="B111" s="6"/>
      <c r="C111" s="6"/>
      <c r="D111" s="6"/>
      <c r="E111" s="6"/>
      <c r="F111" s="6"/>
      <c r="G111" s="6"/>
    </row>
    <row r="112" spans="2:7" s="39" customFormat="1" ht="15.6" x14ac:dyDescent="0.3">
      <c r="B112" s="6"/>
      <c r="C112" s="6"/>
      <c r="D112" s="6"/>
      <c r="E112" s="6"/>
      <c r="F112" s="6"/>
      <c r="G112" s="6"/>
    </row>
    <row r="113" spans="2:4" ht="15.6" x14ac:dyDescent="0.3">
      <c r="B113" s="6"/>
      <c r="C113" s="6"/>
      <c r="D113" s="6"/>
    </row>
    <row r="114" spans="2:4" ht="15.6" x14ac:dyDescent="0.3">
      <c r="B114" s="6"/>
      <c r="C114" s="6"/>
      <c r="D114" s="6"/>
    </row>
    <row r="115" spans="2:4" ht="15.6" x14ac:dyDescent="0.3">
      <c r="B115" s="6"/>
    </row>
    <row r="116" spans="2:4" ht="15.6" x14ac:dyDescent="0.3">
      <c r="B116" s="6"/>
    </row>
    <row r="117" spans="2:4" ht="15.6" x14ac:dyDescent="0.3">
      <c r="B117" s="6"/>
    </row>
    <row r="118" spans="2:4" ht="15.6" x14ac:dyDescent="0.3">
      <c r="B118" s="6"/>
    </row>
    <row r="119" spans="2:4" ht="15.6" x14ac:dyDescent="0.3">
      <c r="B119" s="6"/>
    </row>
    <row r="120" spans="2:4" ht="15.6" x14ac:dyDescent="0.3">
      <c r="B120" s="6"/>
    </row>
    <row r="121" spans="2:4" ht="15.6" x14ac:dyDescent="0.3">
      <c r="B121" s="6"/>
    </row>
    <row r="122" spans="2:4" ht="15.6" x14ac:dyDescent="0.3">
      <c r="B122" s="6"/>
    </row>
    <row r="123" spans="2:4" ht="15.6" x14ac:dyDescent="0.3">
      <c r="B123" s="6"/>
    </row>
    <row r="124" spans="2:4" ht="15.6" x14ac:dyDescent="0.3">
      <c r="B124" s="6"/>
    </row>
  </sheetData>
  <sheetProtection algorithmName="SHA-512" hashValue="5wZY6K5wjh9TDI/DnHy8QJuK/T9uf2TKkn8w7C2o2CrbE6JB7GdKQk+XS4tG2TsbmYGpi0VvnzYFNqhrkV8Pkg==" saltValue="OCAGh9dq6i7H3HelpOdkNw==" spinCount="100000" sheet="1" objects="1" scenarios="1"/>
  <mergeCells count="2">
    <mergeCell ref="B61:D61"/>
    <mergeCell ref="B86:D86"/>
  </mergeCells>
  <phoneticPr fontId="50" type="noConversion"/>
  <printOptions horizontalCentered="1"/>
  <pageMargins left="0.75" right="0.75" top="0.5" bottom="0.5" header="0.3" footer="0.3"/>
  <pageSetup scale="68" fitToHeight="0" orientation="portrait" r:id="rId1"/>
  <headerFooter>
    <oddFooter>&amp;L&amp;"Calibri,Regular"&amp;8Page &amp;P of &amp;N&amp;R&amp;8&amp;"Calibri"Printed: &amp;D | Form Revised: 01/04/2024</oddFooter>
  </headerFooter>
  <rowBreaks count="2" manualBreakCount="2">
    <brk id="39" max="16383" man="1"/>
    <brk id="5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dimension ref="A1:U193"/>
  <sheetViews>
    <sheetView workbookViewId="0"/>
  </sheetViews>
  <sheetFormatPr defaultColWidth="9.109375" defaultRowHeight="14.4" x14ac:dyDescent="0.3"/>
  <cols>
    <col min="1" max="2" width="9.109375" style="59"/>
    <col min="3" max="3" width="12.5546875" style="59" bestFit="1" customWidth="1"/>
    <col min="4" max="4" width="35.5546875" style="59" bestFit="1" customWidth="1"/>
    <col min="5" max="16" width="9.109375" style="59"/>
    <col min="17" max="17" width="5.44140625" style="155" bestFit="1" customWidth="1"/>
    <col min="18" max="18" width="7.6640625" style="156" bestFit="1" customWidth="1"/>
    <col min="19" max="19" width="6.6640625" style="155" bestFit="1" customWidth="1"/>
    <col min="20" max="20" width="18.88671875" style="155" bestFit="1" customWidth="1"/>
    <col min="21" max="21" width="60.88671875" style="155" bestFit="1" customWidth="1"/>
    <col min="22" max="16384" width="9.109375" style="59"/>
  </cols>
  <sheetData>
    <row r="1" spans="1:21" x14ac:dyDescent="0.3">
      <c r="Q1" s="353" t="s">
        <v>497</v>
      </c>
      <c r="R1" s="354" t="s">
        <v>305</v>
      </c>
      <c r="S1" s="355" t="s">
        <v>498</v>
      </c>
      <c r="T1" s="355" t="s">
        <v>499</v>
      </c>
      <c r="U1" s="356" t="s">
        <v>500</v>
      </c>
    </row>
    <row r="2" spans="1:21" x14ac:dyDescent="0.3">
      <c r="A2" s="59" t="s">
        <v>226</v>
      </c>
      <c r="C2" s="60" t="s">
        <v>36</v>
      </c>
      <c r="G2" s="59" t="s">
        <v>449</v>
      </c>
      <c r="K2" s="154" t="s">
        <v>467</v>
      </c>
      <c r="Q2" s="357" t="s">
        <v>967</v>
      </c>
      <c r="R2" s="367" t="s">
        <v>319</v>
      </c>
      <c r="S2" s="357" t="s">
        <v>968</v>
      </c>
      <c r="T2" s="357" t="s">
        <v>501</v>
      </c>
      <c r="U2" s="357" t="s">
        <v>502</v>
      </c>
    </row>
    <row r="3" spans="1:21" x14ac:dyDescent="0.3">
      <c r="A3" s="59" t="s">
        <v>227</v>
      </c>
      <c r="C3" s="359" t="s">
        <v>380</v>
      </c>
      <c r="D3" s="360" t="s">
        <v>395</v>
      </c>
      <c r="E3" s="361" t="s">
        <v>308</v>
      </c>
      <c r="G3" s="59" t="s">
        <v>450</v>
      </c>
      <c r="H3" s="59" t="s">
        <v>446</v>
      </c>
      <c r="K3" s="153" t="s">
        <v>495</v>
      </c>
      <c r="Q3" s="357" t="s">
        <v>967</v>
      </c>
      <c r="R3" s="367" t="s">
        <v>319</v>
      </c>
      <c r="S3" s="357" t="s">
        <v>969</v>
      </c>
      <c r="T3" s="357" t="s">
        <v>503</v>
      </c>
      <c r="U3" s="357" t="s">
        <v>503</v>
      </c>
    </row>
    <row r="4" spans="1:21" x14ac:dyDescent="0.3">
      <c r="C4" s="359" t="s">
        <v>371</v>
      </c>
      <c r="D4" s="360" t="s">
        <v>396</v>
      </c>
      <c r="E4" s="361" t="s">
        <v>309</v>
      </c>
      <c r="G4" s="59" t="s">
        <v>451</v>
      </c>
      <c r="H4" s="59" t="s">
        <v>452</v>
      </c>
      <c r="K4" s="150" t="s">
        <v>490</v>
      </c>
      <c r="Q4" s="357" t="s">
        <v>967</v>
      </c>
      <c r="R4" s="367" t="s">
        <v>319</v>
      </c>
      <c r="S4" s="357" t="s">
        <v>970</v>
      </c>
      <c r="T4" s="357" t="s">
        <v>504</v>
      </c>
      <c r="U4" s="357" t="s">
        <v>505</v>
      </c>
    </row>
    <row r="5" spans="1:21" x14ac:dyDescent="0.3">
      <c r="A5" s="59" t="s">
        <v>83</v>
      </c>
      <c r="C5" s="359" t="s">
        <v>376</v>
      </c>
      <c r="D5" s="360" t="s">
        <v>397</v>
      </c>
      <c r="E5" s="361" t="s">
        <v>311</v>
      </c>
      <c r="G5" s="59" t="s">
        <v>453</v>
      </c>
      <c r="H5" s="153" t="s">
        <v>489</v>
      </c>
      <c r="K5" s="150" t="s">
        <v>469</v>
      </c>
      <c r="Q5" s="357" t="s">
        <v>967</v>
      </c>
      <c r="R5" s="367" t="s">
        <v>319</v>
      </c>
      <c r="S5" s="357" t="s">
        <v>971</v>
      </c>
      <c r="T5" s="357" t="s">
        <v>506</v>
      </c>
      <c r="U5" s="357" t="s">
        <v>507</v>
      </c>
    </row>
    <row r="6" spans="1:21" x14ac:dyDescent="0.3">
      <c r="A6" s="59" t="s">
        <v>84</v>
      </c>
      <c r="C6" s="359" t="s">
        <v>374</v>
      </c>
      <c r="D6" s="360" t="s">
        <v>398</v>
      </c>
      <c r="E6" s="361" t="s">
        <v>312</v>
      </c>
      <c r="G6" s="59" t="s">
        <v>405</v>
      </c>
      <c r="H6" s="59" t="s">
        <v>454</v>
      </c>
      <c r="K6" s="153" t="s">
        <v>494</v>
      </c>
      <c r="Q6" s="357" t="s">
        <v>967</v>
      </c>
      <c r="R6" s="367" t="s">
        <v>319</v>
      </c>
      <c r="S6" s="357" t="s">
        <v>972</v>
      </c>
      <c r="T6" s="357" t="s">
        <v>508</v>
      </c>
      <c r="U6" s="357" t="s">
        <v>509</v>
      </c>
    </row>
    <row r="7" spans="1:21" x14ac:dyDescent="0.3">
      <c r="C7" s="359" t="s">
        <v>373</v>
      </c>
      <c r="D7" s="360" t="s">
        <v>407</v>
      </c>
      <c r="E7" s="361" t="s">
        <v>318</v>
      </c>
      <c r="G7" s="59" t="s">
        <v>455</v>
      </c>
      <c r="H7" s="59" t="s">
        <v>447</v>
      </c>
      <c r="K7" s="152" t="s">
        <v>491</v>
      </c>
      <c r="Q7" s="357" t="s">
        <v>967</v>
      </c>
      <c r="R7" s="367" t="s">
        <v>319</v>
      </c>
      <c r="S7" s="357" t="s">
        <v>973</v>
      </c>
      <c r="T7" s="357" t="s">
        <v>510</v>
      </c>
      <c r="U7" s="357" t="s">
        <v>511</v>
      </c>
    </row>
    <row r="8" spans="1:21" x14ac:dyDescent="0.3">
      <c r="C8" s="359" t="s">
        <v>366</v>
      </c>
      <c r="D8" s="360" t="s">
        <v>399</v>
      </c>
      <c r="E8" s="361" t="s">
        <v>306</v>
      </c>
      <c r="G8" s="59" t="s">
        <v>454</v>
      </c>
      <c r="H8" s="59" t="s">
        <v>456</v>
      </c>
      <c r="K8" s="59" t="s">
        <v>468</v>
      </c>
      <c r="Q8" s="357" t="s">
        <v>967</v>
      </c>
      <c r="R8" s="367" t="s">
        <v>319</v>
      </c>
      <c r="S8" s="357" t="s">
        <v>974</v>
      </c>
      <c r="T8" s="357" t="s">
        <v>512</v>
      </c>
      <c r="U8" s="357" t="s">
        <v>513</v>
      </c>
    </row>
    <row r="9" spans="1:21" x14ac:dyDescent="0.3">
      <c r="A9" s="59" t="s">
        <v>228</v>
      </c>
      <c r="C9" s="359" t="s">
        <v>377</v>
      </c>
      <c r="D9" s="360" t="s">
        <v>400</v>
      </c>
      <c r="E9" s="361" t="s">
        <v>310</v>
      </c>
      <c r="G9" s="59" t="s">
        <v>457</v>
      </c>
      <c r="H9" s="59" t="s">
        <v>360</v>
      </c>
      <c r="K9" s="59" t="s">
        <v>492</v>
      </c>
      <c r="Q9" s="357" t="s">
        <v>967</v>
      </c>
      <c r="R9" s="367" t="s">
        <v>319</v>
      </c>
      <c r="S9" s="357" t="s">
        <v>1132</v>
      </c>
      <c r="T9" s="357" t="s">
        <v>1133</v>
      </c>
      <c r="U9" s="357" t="s">
        <v>1133</v>
      </c>
    </row>
    <row r="10" spans="1:21" x14ac:dyDescent="0.3">
      <c r="A10" s="59" t="s">
        <v>229</v>
      </c>
      <c r="C10" s="359" t="s">
        <v>966</v>
      </c>
      <c r="D10" s="362" t="s">
        <v>962</v>
      </c>
      <c r="E10" s="363" t="s">
        <v>963</v>
      </c>
      <c r="G10" s="59" t="s">
        <v>458</v>
      </c>
      <c r="H10" s="59" t="s">
        <v>458</v>
      </c>
      <c r="K10" s="59" t="s">
        <v>493</v>
      </c>
      <c r="Q10" s="357" t="s">
        <v>967</v>
      </c>
      <c r="R10" s="367" t="s">
        <v>306</v>
      </c>
      <c r="S10" s="357" t="s">
        <v>975</v>
      </c>
      <c r="T10" s="357" t="s">
        <v>514</v>
      </c>
      <c r="U10" s="357" t="s">
        <v>918</v>
      </c>
    </row>
    <row r="11" spans="1:21" x14ac:dyDescent="0.3">
      <c r="C11" s="359" t="s">
        <v>370</v>
      </c>
      <c r="D11" s="360" t="s">
        <v>401</v>
      </c>
      <c r="E11" s="361" t="s">
        <v>313</v>
      </c>
      <c r="G11" s="59" t="s">
        <v>448</v>
      </c>
      <c r="H11" s="59" t="s">
        <v>405</v>
      </c>
      <c r="Q11" s="357" t="s">
        <v>967</v>
      </c>
      <c r="R11" s="367" t="s">
        <v>306</v>
      </c>
      <c r="S11" s="357" t="s">
        <v>976</v>
      </c>
      <c r="T11" s="357" t="s">
        <v>515</v>
      </c>
      <c r="U11" s="357" t="s">
        <v>516</v>
      </c>
    </row>
    <row r="12" spans="1:21" x14ac:dyDescent="0.3">
      <c r="C12" s="359" t="s">
        <v>368</v>
      </c>
      <c r="D12" s="360" t="s">
        <v>405</v>
      </c>
      <c r="E12" s="361" t="s">
        <v>321</v>
      </c>
      <c r="G12" s="59" t="s">
        <v>447</v>
      </c>
      <c r="H12" s="59" t="s">
        <v>459</v>
      </c>
      <c r="Q12" s="357" t="s">
        <v>967</v>
      </c>
      <c r="R12" s="367" t="s">
        <v>306</v>
      </c>
      <c r="S12" s="357" t="s">
        <v>968</v>
      </c>
      <c r="T12" s="357" t="s">
        <v>501</v>
      </c>
      <c r="U12" s="357" t="s">
        <v>502</v>
      </c>
    </row>
    <row r="13" spans="1:21" x14ac:dyDescent="0.3">
      <c r="A13" s="59" t="s">
        <v>230</v>
      </c>
      <c r="C13" s="359" t="s">
        <v>378</v>
      </c>
      <c r="D13" s="360" t="s">
        <v>404</v>
      </c>
      <c r="E13" s="361" t="s">
        <v>322</v>
      </c>
      <c r="G13" s="59" t="s">
        <v>456</v>
      </c>
      <c r="H13" s="59" t="s">
        <v>460</v>
      </c>
      <c r="Q13" s="357" t="s">
        <v>967</v>
      </c>
      <c r="R13" s="367" t="s">
        <v>306</v>
      </c>
      <c r="S13" s="357" t="s">
        <v>977</v>
      </c>
      <c r="T13" s="357" t="s">
        <v>517</v>
      </c>
      <c r="U13" s="357" t="s">
        <v>518</v>
      </c>
    </row>
    <row r="14" spans="1:21" x14ac:dyDescent="0.3">
      <c r="A14" s="59" t="s">
        <v>92</v>
      </c>
      <c r="C14" s="359" t="s">
        <v>375</v>
      </c>
      <c r="D14" s="360" t="s">
        <v>406</v>
      </c>
      <c r="E14" s="361" t="s">
        <v>320</v>
      </c>
      <c r="G14" s="59" t="s">
        <v>461</v>
      </c>
      <c r="H14" s="59" t="s">
        <v>457</v>
      </c>
      <c r="Q14" s="357" t="s">
        <v>967</v>
      </c>
      <c r="R14" s="367" t="s">
        <v>306</v>
      </c>
      <c r="S14" s="357" t="s">
        <v>978</v>
      </c>
      <c r="T14" s="357" t="s">
        <v>519</v>
      </c>
      <c r="U14" s="357" t="s">
        <v>520</v>
      </c>
    </row>
    <row r="15" spans="1:21" x14ac:dyDescent="0.3">
      <c r="A15" s="59" t="s">
        <v>93</v>
      </c>
      <c r="C15" s="359" t="s">
        <v>369</v>
      </c>
      <c r="D15" s="360" t="s">
        <v>402</v>
      </c>
      <c r="E15" s="361" t="s">
        <v>307</v>
      </c>
      <c r="G15" s="59" t="s">
        <v>452</v>
      </c>
      <c r="H15" s="59" t="s">
        <v>462</v>
      </c>
      <c r="Q15" s="357" t="s">
        <v>967</v>
      </c>
      <c r="R15" s="367" t="s">
        <v>306</v>
      </c>
      <c r="S15" s="357" t="s">
        <v>979</v>
      </c>
      <c r="T15" s="357" t="s">
        <v>521</v>
      </c>
      <c r="U15" s="357" t="s">
        <v>522</v>
      </c>
    </row>
    <row r="16" spans="1:21" x14ac:dyDescent="0.3">
      <c r="A16" s="59" t="s">
        <v>94</v>
      </c>
      <c r="C16" s="359" t="s">
        <v>965</v>
      </c>
      <c r="D16" s="362" t="s">
        <v>964</v>
      </c>
      <c r="E16" s="363" t="s">
        <v>961</v>
      </c>
      <c r="G16" s="59" t="s">
        <v>460</v>
      </c>
      <c r="H16" s="59" t="s">
        <v>450</v>
      </c>
      <c r="Q16" s="357" t="s">
        <v>967</v>
      </c>
      <c r="R16" s="367" t="s">
        <v>306</v>
      </c>
      <c r="S16" s="357" t="s">
        <v>980</v>
      </c>
      <c r="T16" s="357" t="s">
        <v>523</v>
      </c>
      <c r="U16" s="357" t="s">
        <v>523</v>
      </c>
    </row>
    <row r="17" spans="1:21" x14ac:dyDescent="0.3">
      <c r="A17" s="59" t="s">
        <v>231</v>
      </c>
      <c r="C17" s="359" t="s">
        <v>365</v>
      </c>
      <c r="D17" s="360" t="s">
        <v>408</v>
      </c>
      <c r="E17" s="361" t="s">
        <v>319</v>
      </c>
      <c r="G17" s="59" t="s">
        <v>360</v>
      </c>
      <c r="H17" s="59" t="s">
        <v>461</v>
      </c>
      <c r="Q17" s="357" t="s">
        <v>967</v>
      </c>
      <c r="R17" s="367" t="s">
        <v>306</v>
      </c>
      <c r="S17" s="357" t="s">
        <v>981</v>
      </c>
      <c r="T17" s="357" t="s">
        <v>524</v>
      </c>
      <c r="U17" s="357" t="s">
        <v>525</v>
      </c>
    </row>
    <row r="18" spans="1:21" x14ac:dyDescent="0.3">
      <c r="A18" s="59" t="s">
        <v>232</v>
      </c>
      <c r="C18" s="359" t="s">
        <v>367</v>
      </c>
      <c r="D18" s="360" t="s">
        <v>403</v>
      </c>
      <c r="E18" s="361" t="s">
        <v>314</v>
      </c>
      <c r="G18" s="59" t="s">
        <v>462</v>
      </c>
      <c r="H18" s="59" t="s">
        <v>453</v>
      </c>
      <c r="Q18" s="357" t="s">
        <v>967</v>
      </c>
      <c r="R18" s="367" t="s">
        <v>306</v>
      </c>
      <c r="S18" s="357" t="s">
        <v>982</v>
      </c>
      <c r="T18" s="357" t="s">
        <v>526</v>
      </c>
      <c r="U18" s="357" t="s">
        <v>527</v>
      </c>
    </row>
    <row r="19" spans="1:21" x14ac:dyDescent="0.3">
      <c r="A19" s="59" t="s">
        <v>233</v>
      </c>
      <c r="C19" s="359" t="s">
        <v>379</v>
      </c>
      <c r="D19" s="360" t="s">
        <v>394</v>
      </c>
      <c r="E19" s="364" t="s">
        <v>355</v>
      </c>
      <c r="G19" s="59" t="s">
        <v>459</v>
      </c>
      <c r="H19" s="59" t="s">
        <v>448</v>
      </c>
      <c r="Q19" s="357" t="s">
        <v>967</v>
      </c>
      <c r="R19" s="367" t="s">
        <v>306</v>
      </c>
      <c r="S19" s="357" t="s">
        <v>983</v>
      </c>
      <c r="T19" s="357" t="s">
        <v>528</v>
      </c>
      <c r="U19" s="357" t="s">
        <v>529</v>
      </c>
    </row>
    <row r="20" spans="1:21" x14ac:dyDescent="0.3">
      <c r="A20" s="59" t="s">
        <v>234</v>
      </c>
      <c r="C20" s="359" t="s">
        <v>372</v>
      </c>
      <c r="D20" s="360" t="s">
        <v>409</v>
      </c>
      <c r="E20" s="365" t="s">
        <v>317</v>
      </c>
      <c r="G20" s="59" t="s">
        <v>463</v>
      </c>
      <c r="H20" s="59" t="s">
        <v>455</v>
      </c>
      <c r="Q20" s="357" t="s">
        <v>967</v>
      </c>
      <c r="R20" s="367" t="s">
        <v>306</v>
      </c>
      <c r="S20" s="357" t="s">
        <v>984</v>
      </c>
      <c r="T20" s="357" t="s">
        <v>530</v>
      </c>
      <c r="U20" s="357" t="s">
        <v>531</v>
      </c>
    </row>
    <row r="21" spans="1:21" x14ac:dyDescent="0.3">
      <c r="A21" s="59" t="s">
        <v>22</v>
      </c>
      <c r="C21" s="115"/>
      <c r="D21" s="126"/>
      <c r="E21" s="127"/>
      <c r="G21" s="59" t="s">
        <v>464</v>
      </c>
      <c r="H21" s="59" t="s">
        <v>463</v>
      </c>
      <c r="Q21" s="357" t="s">
        <v>967</v>
      </c>
      <c r="R21" s="367" t="s">
        <v>306</v>
      </c>
      <c r="S21" s="357" t="s">
        <v>985</v>
      </c>
      <c r="T21" s="357" t="s">
        <v>532</v>
      </c>
      <c r="U21" s="357" t="s">
        <v>532</v>
      </c>
    </row>
    <row r="22" spans="1:21" x14ac:dyDescent="0.3">
      <c r="D22" s="126"/>
      <c r="E22" s="127"/>
      <c r="G22" s="59" t="s">
        <v>465</v>
      </c>
      <c r="H22" s="59" t="s">
        <v>465</v>
      </c>
      <c r="Q22" s="357" t="s">
        <v>967</v>
      </c>
      <c r="R22" s="367" t="s">
        <v>306</v>
      </c>
      <c r="S22" s="357" t="s">
        <v>986</v>
      </c>
      <c r="T22" s="357" t="s">
        <v>533</v>
      </c>
      <c r="U22" s="357" t="s">
        <v>534</v>
      </c>
    </row>
    <row r="23" spans="1:21" x14ac:dyDescent="0.3">
      <c r="G23" s="59" t="s">
        <v>466</v>
      </c>
      <c r="H23" s="59" t="s">
        <v>451</v>
      </c>
      <c r="Q23" s="357" t="s">
        <v>967</v>
      </c>
      <c r="R23" s="367" t="s">
        <v>306</v>
      </c>
      <c r="S23" s="357" t="s">
        <v>987</v>
      </c>
      <c r="T23" s="357" t="s">
        <v>535</v>
      </c>
      <c r="U23" s="357" t="s">
        <v>536</v>
      </c>
    </row>
    <row r="24" spans="1:21" x14ac:dyDescent="0.3">
      <c r="H24" s="59" t="s">
        <v>464</v>
      </c>
      <c r="Q24" s="357" t="s">
        <v>967</v>
      </c>
      <c r="R24" s="367" t="s">
        <v>306</v>
      </c>
      <c r="S24" s="357" t="s">
        <v>988</v>
      </c>
      <c r="T24" s="357" t="s">
        <v>537</v>
      </c>
      <c r="U24" s="357" t="s">
        <v>538</v>
      </c>
    </row>
    <row r="25" spans="1:21" x14ac:dyDescent="0.3">
      <c r="H25" s="59" t="s">
        <v>466</v>
      </c>
      <c r="Q25" s="357" t="s">
        <v>967</v>
      </c>
      <c r="R25" s="367" t="s">
        <v>306</v>
      </c>
      <c r="S25" s="357" t="s">
        <v>989</v>
      </c>
      <c r="T25" s="357" t="s">
        <v>539</v>
      </c>
      <c r="U25" s="357" t="s">
        <v>540</v>
      </c>
    </row>
    <row r="26" spans="1:21" x14ac:dyDescent="0.3">
      <c r="Q26" s="357" t="s">
        <v>967</v>
      </c>
      <c r="R26" s="367" t="s">
        <v>306</v>
      </c>
      <c r="S26" s="357" t="s">
        <v>990</v>
      </c>
      <c r="T26" s="357" t="s">
        <v>541</v>
      </c>
      <c r="U26" s="357" t="s">
        <v>542</v>
      </c>
    </row>
    <row r="27" spans="1:21" x14ac:dyDescent="0.3">
      <c r="Q27" s="357" t="s">
        <v>967</v>
      </c>
      <c r="R27" s="367" t="s">
        <v>306</v>
      </c>
      <c r="S27" s="357" t="s">
        <v>991</v>
      </c>
      <c r="T27" s="357" t="s">
        <v>947</v>
      </c>
      <c r="U27" s="357" t="s">
        <v>948</v>
      </c>
    </row>
    <row r="28" spans="1:21" x14ac:dyDescent="0.3">
      <c r="Q28" s="357" t="s">
        <v>967</v>
      </c>
      <c r="R28" s="367" t="s">
        <v>306</v>
      </c>
      <c r="S28" s="357" t="s">
        <v>1132</v>
      </c>
      <c r="T28" s="357" t="s">
        <v>1133</v>
      </c>
      <c r="U28" s="357" t="s">
        <v>1133</v>
      </c>
    </row>
    <row r="29" spans="1:21" x14ac:dyDescent="0.3">
      <c r="Q29" s="357" t="s">
        <v>967</v>
      </c>
      <c r="R29" s="367" t="s">
        <v>314</v>
      </c>
      <c r="S29" s="357" t="s">
        <v>992</v>
      </c>
      <c r="T29" s="357" t="s">
        <v>543</v>
      </c>
      <c r="U29" s="357" t="s">
        <v>544</v>
      </c>
    </row>
    <row r="30" spans="1:21" x14ac:dyDescent="0.3">
      <c r="Q30" s="357" t="s">
        <v>967</v>
      </c>
      <c r="R30" s="367" t="s">
        <v>314</v>
      </c>
      <c r="S30" s="357" t="s">
        <v>993</v>
      </c>
      <c r="T30" s="357" t="s">
        <v>545</v>
      </c>
      <c r="U30" s="357" t="s">
        <v>546</v>
      </c>
    </row>
    <row r="31" spans="1:21" x14ac:dyDescent="0.3">
      <c r="Q31" s="357" t="s">
        <v>967</v>
      </c>
      <c r="R31" s="367" t="s">
        <v>314</v>
      </c>
      <c r="S31" s="357" t="s">
        <v>994</v>
      </c>
      <c r="T31" s="357" t="s">
        <v>547</v>
      </c>
      <c r="U31" s="357" t="s">
        <v>548</v>
      </c>
    </row>
    <row r="32" spans="1:21" x14ac:dyDescent="0.3">
      <c r="Q32" s="357" t="s">
        <v>967</v>
      </c>
      <c r="R32" s="367" t="s">
        <v>314</v>
      </c>
      <c r="S32" s="357" t="s">
        <v>995</v>
      </c>
      <c r="T32" s="357" t="s">
        <v>549</v>
      </c>
      <c r="U32" s="357" t="s">
        <v>550</v>
      </c>
    </row>
    <row r="33" spans="17:21" x14ac:dyDescent="0.3">
      <c r="Q33" s="357" t="s">
        <v>967</v>
      </c>
      <c r="R33" s="367" t="s">
        <v>314</v>
      </c>
      <c r="S33" s="357" t="s">
        <v>1132</v>
      </c>
      <c r="T33" s="357" t="s">
        <v>1133</v>
      </c>
      <c r="U33" s="357" t="s">
        <v>1133</v>
      </c>
    </row>
    <row r="34" spans="17:21" x14ac:dyDescent="0.3">
      <c r="Q34" s="357" t="s">
        <v>967</v>
      </c>
      <c r="R34" s="367" t="s">
        <v>321</v>
      </c>
      <c r="S34" s="357" t="s">
        <v>993</v>
      </c>
      <c r="T34" s="357" t="s">
        <v>545</v>
      </c>
      <c r="U34" s="357" t="s">
        <v>546</v>
      </c>
    </row>
    <row r="35" spans="17:21" x14ac:dyDescent="0.3">
      <c r="Q35" s="357" t="s">
        <v>967</v>
      </c>
      <c r="R35" s="367" t="s">
        <v>321</v>
      </c>
      <c r="S35" s="357" t="s">
        <v>996</v>
      </c>
      <c r="T35" s="357" t="s">
        <v>551</v>
      </c>
      <c r="U35" s="357" t="s">
        <v>552</v>
      </c>
    </row>
    <row r="36" spans="17:21" x14ac:dyDescent="0.3">
      <c r="Q36" s="357" t="s">
        <v>967</v>
      </c>
      <c r="R36" s="367" t="s">
        <v>321</v>
      </c>
      <c r="S36" s="357" t="s">
        <v>997</v>
      </c>
      <c r="T36" s="357" t="s">
        <v>553</v>
      </c>
      <c r="U36" s="357" t="s">
        <v>554</v>
      </c>
    </row>
    <row r="37" spans="17:21" x14ac:dyDescent="0.3">
      <c r="Q37" s="357" t="s">
        <v>967</v>
      </c>
      <c r="R37" s="367" t="s">
        <v>321</v>
      </c>
      <c r="S37" s="357" t="s">
        <v>998</v>
      </c>
      <c r="T37" s="357" t="s">
        <v>555</v>
      </c>
      <c r="U37" s="357" t="s">
        <v>556</v>
      </c>
    </row>
    <row r="38" spans="17:21" x14ac:dyDescent="0.3">
      <c r="Q38" s="357" t="s">
        <v>967</v>
      </c>
      <c r="R38" s="367" t="s">
        <v>321</v>
      </c>
      <c r="S38" s="357" t="s">
        <v>999</v>
      </c>
      <c r="T38" s="357" t="s">
        <v>557</v>
      </c>
      <c r="U38" s="357" t="s">
        <v>558</v>
      </c>
    </row>
    <row r="39" spans="17:21" x14ac:dyDescent="0.3">
      <c r="Q39" s="357" t="s">
        <v>967</v>
      </c>
      <c r="R39" s="367" t="s">
        <v>321</v>
      </c>
      <c r="S39" s="357" t="s">
        <v>1000</v>
      </c>
      <c r="T39" s="357" t="s">
        <v>559</v>
      </c>
      <c r="U39" s="357" t="s">
        <v>560</v>
      </c>
    </row>
    <row r="40" spans="17:21" x14ac:dyDescent="0.3">
      <c r="Q40" s="357" t="s">
        <v>967</v>
      </c>
      <c r="R40" s="367" t="s">
        <v>321</v>
      </c>
      <c r="S40" s="357" t="s">
        <v>1001</v>
      </c>
      <c r="T40" s="357" t="s">
        <v>561</v>
      </c>
      <c r="U40" s="357" t="s">
        <v>562</v>
      </c>
    </row>
    <row r="41" spans="17:21" x14ac:dyDescent="0.3">
      <c r="Q41" s="357" t="s">
        <v>967</v>
      </c>
      <c r="R41" s="367" t="s">
        <v>321</v>
      </c>
      <c r="S41" s="357" t="s">
        <v>1002</v>
      </c>
      <c r="T41" s="357" t="s">
        <v>563</v>
      </c>
      <c r="U41" s="357" t="s">
        <v>564</v>
      </c>
    </row>
    <row r="42" spans="17:21" x14ac:dyDescent="0.3">
      <c r="Q42" s="357" t="s">
        <v>967</v>
      </c>
      <c r="R42" s="367" t="s">
        <v>321</v>
      </c>
      <c r="S42" s="357" t="s">
        <v>1003</v>
      </c>
      <c r="T42" s="357" t="s">
        <v>565</v>
      </c>
      <c r="U42" s="357" t="s">
        <v>566</v>
      </c>
    </row>
    <row r="43" spans="17:21" x14ac:dyDescent="0.3">
      <c r="Q43" s="357" t="s">
        <v>967</v>
      </c>
      <c r="R43" s="367" t="s">
        <v>321</v>
      </c>
      <c r="S43" s="357" t="s">
        <v>1132</v>
      </c>
      <c r="T43" s="357" t="s">
        <v>1133</v>
      </c>
      <c r="U43" s="357" t="s">
        <v>1133</v>
      </c>
    </row>
    <row r="44" spans="17:21" x14ac:dyDescent="0.3">
      <c r="Q44" s="357" t="s">
        <v>967</v>
      </c>
      <c r="R44" s="367" t="s">
        <v>307</v>
      </c>
      <c r="S44" s="357" t="s">
        <v>1076</v>
      </c>
      <c r="T44" s="357" t="s">
        <v>1134</v>
      </c>
      <c r="U44" s="357" t="s">
        <v>1135</v>
      </c>
    </row>
    <row r="45" spans="17:21" x14ac:dyDescent="0.3">
      <c r="Q45" s="357" t="s">
        <v>967</v>
      </c>
      <c r="R45" s="367" t="s">
        <v>307</v>
      </c>
      <c r="S45" s="357" t="s">
        <v>1004</v>
      </c>
      <c r="T45" s="357" t="s">
        <v>567</v>
      </c>
      <c r="U45" s="357" t="s">
        <v>568</v>
      </c>
    </row>
    <row r="46" spans="17:21" x14ac:dyDescent="0.3">
      <c r="Q46" s="357" t="s">
        <v>967</v>
      </c>
      <c r="R46" s="367" t="s">
        <v>307</v>
      </c>
      <c r="S46" s="357" t="s">
        <v>1005</v>
      </c>
      <c r="T46" s="357" t="s">
        <v>569</v>
      </c>
      <c r="U46" s="357" t="s">
        <v>570</v>
      </c>
    </row>
    <row r="47" spans="17:21" x14ac:dyDescent="0.3">
      <c r="Q47" s="357" t="s">
        <v>967</v>
      </c>
      <c r="R47" s="367" t="s">
        <v>307</v>
      </c>
      <c r="S47" s="357" t="s">
        <v>1006</v>
      </c>
      <c r="T47" s="357" t="s">
        <v>571</v>
      </c>
      <c r="U47" s="357" t="s">
        <v>572</v>
      </c>
    </row>
    <row r="48" spans="17:21" x14ac:dyDescent="0.3">
      <c r="Q48" s="357" t="s">
        <v>967</v>
      </c>
      <c r="R48" s="367" t="s">
        <v>307</v>
      </c>
      <c r="S48" s="357" t="s">
        <v>1007</v>
      </c>
      <c r="T48" s="357" t="s">
        <v>573</v>
      </c>
      <c r="U48" s="357" t="s">
        <v>574</v>
      </c>
    </row>
    <row r="49" spans="17:21" x14ac:dyDescent="0.3">
      <c r="Q49" s="357" t="s">
        <v>967</v>
      </c>
      <c r="R49" s="367" t="s">
        <v>307</v>
      </c>
      <c r="S49" s="357" t="s">
        <v>1008</v>
      </c>
      <c r="T49" s="357" t="s">
        <v>913</v>
      </c>
      <c r="U49" s="357" t="s">
        <v>914</v>
      </c>
    </row>
    <row r="50" spans="17:21" x14ac:dyDescent="0.3">
      <c r="Q50" s="357" t="s">
        <v>967</v>
      </c>
      <c r="R50" s="367" t="s">
        <v>307</v>
      </c>
      <c r="S50" s="357" t="s">
        <v>1009</v>
      </c>
      <c r="T50" s="357" t="s">
        <v>575</v>
      </c>
      <c r="U50" s="357" t="s">
        <v>576</v>
      </c>
    </row>
    <row r="51" spans="17:21" x14ac:dyDescent="0.3">
      <c r="Q51" s="357" t="s">
        <v>967</v>
      </c>
      <c r="R51" s="367" t="s">
        <v>307</v>
      </c>
      <c r="S51" s="357" t="s">
        <v>1010</v>
      </c>
      <c r="T51" s="357" t="s">
        <v>577</v>
      </c>
      <c r="U51" s="357" t="s">
        <v>578</v>
      </c>
    </row>
    <row r="52" spans="17:21" x14ac:dyDescent="0.3">
      <c r="Q52" s="357" t="s">
        <v>967</v>
      </c>
      <c r="R52" s="367" t="s">
        <v>307</v>
      </c>
      <c r="S52" s="357" t="s">
        <v>1011</v>
      </c>
      <c r="T52" s="357" t="s">
        <v>579</v>
      </c>
      <c r="U52" s="357" t="s">
        <v>915</v>
      </c>
    </row>
    <row r="53" spans="17:21" x14ac:dyDescent="0.3">
      <c r="Q53" s="357" t="s">
        <v>967</v>
      </c>
      <c r="R53" s="367" t="s">
        <v>307</v>
      </c>
      <c r="S53" s="357" t="s">
        <v>1012</v>
      </c>
      <c r="T53" s="357" t="s">
        <v>580</v>
      </c>
      <c r="U53" s="357" t="s">
        <v>916</v>
      </c>
    </row>
    <row r="54" spans="17:21" x14ac:dyDescent="0.3">
      <c r="Q54" s="357" t="s">
        <v>967</v>
      </c>
      <c r="R54" s="367" t="s">
        <v>307</v>
      </c>
      <c r="S54" s="357" t="s">
        <v>1013</v>
      </c>
      <c r="T54" s="357" t="s">
        <v>581</v>
      </c>
      <c r="U54" s="357" t="s">
        <v>582</v>
      </c>
    </row>
    <row r="55" spans="17:21" x14ac:dyDescent="0.3">
      <c r="Q55" s="357" t="s">
        <v>967</v>
      </c>
      <c r="R55" s="367" t="s">
        <v>307</v>
      </c>
      <c r="S55" s="357" t="s">
        <v>1014</v>
      </c>
      <c r="T55" s="357" t="s">
        <v>583</v>
      </c>
      <c r="U55" s="357" t="s">
        <v>584</v>
      </c>
    </row>
    <row r="56" spans="17:21" x14ac:dyDescent="0.3">
      <c r="Q56" s="357" t="s">
        <v>967</v>
      </c>
      <c r="R56" s="367" t="s">
        <v>307</v>
      </c>
      <c r="S56" s="357" t="s">
        <v>1132</v>
      </c>
      <c r="T56" s="357" t="s">
        <v>1133</v>
      </c>
      <c r="U56" s="357" t="s">
        <v>1133</v>
      </c>
    </row>
    <row r="57" spans="17:21" x14ac:dyDescent="0.3">
      <c r="Q57" s="357" t="s">
        <v>967</v>
      </c>
      <c r="R57" s="367" t="s">
        <v>1136</v>
      </c>
      <c r="S57" s="357" t="s">
        <v>1015</v>
      </c>
      <c r="T57" s="357" t="s">
        <v>585</v>
      </c>
      <c r="U57" s="357" t="s">
        <v>586</v>
      </c>
    </row>
    <row r="58" spans="17:21" x14ac:dyDescent="0.3">
      <c r="Q58" s="357" t="s">
        <v>967</v>
      </c>
      <c r="R58" s="367" t="s">
        <v>1136</v>
      </c>
      <c r="S58" s="357" t="s">
        <v>1016</v>
      </c>
      <c r="T58" s="357" t="s">
        <v>587</v>
      </c>
      <c r="U58" s="357" t="s">
        <v>588</v>
      </c>
    </row>
    <row r="59" spans="17:21" x14ac:dyDescent="0.3">
      <c r="Q59" s="357" t="s">
        <v>967</v>
      </c>
      <c r="R59" s="367" t="s">
        <v>1136</v>
      </c>
      <c r="S59" s="357" t="s">
        <v>1017</v>
      </c>
      <c r="T59" s="357" t="s">
        <v>589</v>
      </c>
      <c r="U59" s="357" t="s">
        <v>590</v>
      </c>
    </row>
    <row r="60" spans="17:21" x14ac:dyDescent="0.3">
      <c r="Q60" s="357" t="s">
        <v>967</v>
      </c>
      <c r="R60" s="367" t="s">
        <v>1136</v>
      </c>
      <c r="S60" s="357" t="s">
        <v>1018</v>
      </c>
      <c r="T60" s="357" t="s">
        <v>591</v>
      </c>
      <c r="U60" s="357" t="s">
        <v>592</v>
      </c>
    </row>
    <row r="61" spans="17:21" x14ac:dyDescent="0.3">
      <c r="Q61" s="357" t="s">
        <v>967</v>
      </c>
      <c r="R61" s="367" t="s">
        <v>1136</v>
      </c>
      <c r="S61" s="357" t="s">
        <v>1019</v>
      </c>
      <c r="T61" s="357" t="s">
        <v>593</v>
      </c>
      <c r="U61" s="357" t="s">
        <v>594</v>
      </c>
    </row>
    <row r="62" spans="17:21" x14ac:dyDescent="0.3">
      <c r="Q62" s="357" t="s">
        <v>967</v>
      </c>
      <c r="R62" s="367" t="s">
        <v>1136</v>
      </c>
      <c r="S62" s="357" t="s">
        <v>983</v>
      </c>
      <c r="T62" s="357" t="s">
        <v>595</v>
      </c>
      <c r="U62" s="357" t="s">
        <v>596</v>
      </c>
    </row>
    <row r="63" spans="17:21" x14ac:dyDescent="0.3">
      <c r="Q63" s="357" t="s">
        <v>967</v>
      </c>
      <c r="R63" s="367" t="s">
        <v>1136</v>
      </c>
      <c r="S63" s="357" t="s">
        <v>1020</v>
      </c>
      <c r="T63" s="357" t="s">
        <v>597</v>
      </c>
      <c r="U63" s="357" t="s">
        <v>598</v>
      </c>
    </row>
    <row r="64" spans="17:21" x14ac:dyDescent="0.3">
      <c r="Q64" s="357" t="s">
        <v>967</v>
      </c>
      <c r="R64" s="367" t="s">
        <v>1136</v>
      </c>
      <c r="S64" s="357" t="s">
        <v>1021</v>
      </c>
      <c r="T64" s="357" t="s">
        <v>599</v>
      </c>
      <c r="U64" s="357" t="s">
        <v>600</v>
      </c>
    </row>
    <row r="65" spans="17:21" x14ac:dyDescent="0.3">
      <c r="Q65" s="357" t="s">
        <v>967</v>
      </c>
      <c r="R65" s="367" t="s">
        <v>1136</v>
      </c>
      <c r="S65" s="357" t="s">
        <v>1022</v>
      </c>
      <c r="T65" s="357" t="s">
        <v>601</v>
      </c>
      <c r="U65" s="357" t="s">
        <v>602</v>
      </c>
    </row>
    <row r="66" spans="17:21" x14ac:dyDescent="0.3">
      <c r="Q66" s="357" t="s">
        <v>967</v>
      </c>
      <c r="R66" s="367" t="s">
        <v>1136</v>
      </c>
      <c r="S66" s="357" t="s">
        <v>1132</v>
      </c>
      <c r="T66" s="357" t="s">
        <v>1133</v>
      </c>
      <c r="U66" s="357" t="s">
        <v>1133</v>
      </c>
    </row>
    <row r="67" spans="17:21" x14ac:dyDescent="0.3">
      <c r="Q67" s="357" t="s">
        <v>967</v>
      </c>
      <c r="R67" s="367" t="s">
        <v>313</v>
      </c>
      <c r="S67" s="357" t="s">
        <v>993</v>
      </c>
      <c r="T67" s="357" t="s">
        <v>545</v>
      </c>
      <c r="U67" s="357" t="s">
        <v>546</v>
      </c>
    </row>
    <row r="68" spans="17:21" x14ac:dyDescent="0.3">
      <c r="Q68" s="357" t="s">
        <v>967</v>
      </c>
      <c r="R68" s="367" t="s">
        <v>313</v>
      </c>
      <c r="S68" s="357" t="s">
        <v>1023</v>
      </c>
      <c r="T68" s="357" t="s">
        <v>603</v>
      </c>
      <c r="U68" s="357" t="s">
        <v>604</v>
      </c>
    </row>
    <row r="69" spans="17:21" x14ac:dyDescent="0.3">
      <c r="Q69" s="357" t="s">
        <v>967</v>
      </c>
      <c r="R69" s="367" t="s">
        <v>313</v>
      </c>
      <c r="S69" s="357" t="s">
        <v>976</v>
      </c>
      <c r="T69" s="357" t="s">
        <v>515</v>
      </c>
      <c r="U69" s="357" t="s">
        <v>516</v>
      </c>
    </row>
    <row r="70" spans="17:21" x14ac:dyDescent="0.3">
      <c r="Q70" s="357" t="s">
        <v>967</v>
      </c>
      <c r="R70" s="367" t="s">
        <v>313</v>
      </c>
      <c r="S70" s="357" t="s">
        <v>1024</v>
      </c>
      <c r="T70" s="357" t="s">
        <v>605</v>
      </c>
      <c r="U70" s="357" t="s">
        <v>606</v>
      </c>
    </row>
    <row r="71" spans="17:21" x14ac:dyDescent="0.3">
      <c r="Q71" s="357" t="s">
        <v>967</v>
      </c>
      <c r="R71" s="367" t="s">
        <v>313</v>
      </c>
      <c r="S71" s="357" t="s">
        <v>1025</v>
      </c>
      <c r="T71" s="357" t="s">
        <v>607</v>
      </c>
      <c r="U71" s="357" t="s">
        <v>608</v>
      </c>
    </row>
    <row r="72" spans="17:21" x14ac:dyDescent="0.3">
      <c r="Q72" s="357" t="s">
        <v>967</v>
      </c>
      <c r="R72" s="367" t="s">
        <v>313</v>
      </c>
      <c r="S72" s="357" t="s">
        <v>1026</v>
      </c>
      <c r="T72" s="357" t="s">
        <v>609</v>
      </c>
      <c r="U72" s="357" t="s">
        <v>610</v>
      </c>
    </row>
    <row r="73" spans="17:21" x14ac:dyDescent="0.3">
      <c r="Q73" s="357" t="s">
        <v>967</v>
      </c>
      <c r="R73" s="367" t="s">
        <v>313</v>
      </c>
      <c r="S73" s="357" t="s">
        <v>1027</v>
      </c>
      <c r="T73" s="357" t="s">
        <v>611</v>
      </c>
      <c r="U73" s="357" t="s">
        <v>612</v>
      </c>
    </row>
    <row r="74" spans="17:21" x14ac:dyDescent="0.3">
      <c r="Q74" s="357" t="s">
        <v>967</v>
      </c>
      <c r="R74" s="367" t="s">
        <v>313</v>
      </c>
      <c r="S74" s="357" t="s">
        <v>1132</v>
      </c>
      <c r="T74" s="357" t="s">
        <v>1133</v>
      </c>
      <c r="U74" s="357" t="s">
        <v>1133</v>
      </c>
    </row>
    <row r="75" spans="17:21" x14ac:dyDescent="0.3">
      <c r="Q75" s="357" t="s">
        <v>967</v>
      </c>
      <c r="R75" s="367" t="s">
        <v>309</v>
      </c>
      <c r="S75" s="357" t="s">
        <v>1028</v>
      </c>
      <c r="T75" s="357" t="s">
        <v>1029</v>
      </c>
      <c r="U75" s="357" t="s">
        <v>1030</v>
      </c>
    </row>
    <row r="76" spans="17:21" x14ac:dyDescent="0.3">
      <c r="Q76" s="357" t="s">
        <v>967</v>
      </c>
      <c r="R76" s="367" t="s">
        <v>309</v>
      </c>
      <c r="S76" s="357" t="s">
        <v>1031</v>
      </c>
      <c r="T76" s="357" t="s">
        <v>613</v>
      </c>
      <c r="U76" s="357" t="s">
        <v>917</v>
      </c>
    </row>
    <row r="77" spans="17:21" x14ac:dyDescent="0.3">
      <c r="Q77" s="357" t="s">
        <v>967</v>
      </c>
      <c r="R77" s="367" t="s">
        <v>309</v>
      </c>
      <c r="S77" s="357" t="s">
        <v>1032</v>
      </c>
      <c r="T77" s="357" t="s">
        <v>614</v>
      </c>
      <c r="U77" s="357" t="s">
        <v>615</v>
      </c>
    </row>
    <row r="78" spans="17:21" x14ac:dyDescent="0.3">
      <c r="Q78" s="357" t="s">
        <v>967</v>
      </c>
      <c r="R78" s="367" t="s">
        <v>309</v>
      </c>
      <c r="S78" s="357" t="s">
        <v>975</v>
      </c>
      <c r="T78" s="357" t="s">
        <v>514</v>
      </c>
      <c r="U78" s="357" t="s">
        <v>918</v>
      </c>
    </row>
    <row r="79" spans="17:21" x14ac:dyDescent="0.3">
      <c r="Q79" s="357" t="s">
        <v>967</v>
      </c>
      <c r="R79" s="367" t="s">
        <v>309</v>
      </c>
      <c r="S79" s="357" t="s">
        <v>1033</v>
      </c>
      <c r="T79" s="357" t="s">
        <v>616</v>
      </c>
      <c r="U79" s="357" t="s">
        <v>919</v>
      </c>
    </row>
    <row r="80" spans="17:21" x14ac:dyDescent="0.3">
      <c r="Q80" s="357" t="s">
        <v>967</v>
      </c>
      <c r="R80" s="367" t="s">
        <v>309</v>
      </c>
      <c r="S80" s="357" t="s">
        <v>1034</v>
      </c>
      <c r="T80" s="357" t="s">
        <v>617</v>
      </c>
      <c r="U80" s="357" t="s">
        <v>618</v>
      </c>
    </row>
    <row r="81" spans="17:21" x14ac:dyDescent="0.3">
      <c r="Q81" s="357" t="s">
        <v>967</v>
      </c>
      <c r="R81" s="367" t="s">
        <v>309</v>
      </c>
      <c r="S81" s="357" t="s">
        <v>1035</v>
      </c>
      <c r="T81" s="357" t="s">
        <v>619</v>
      </c>
      <c r="U81" s="357" t="s">
        <v>920</v>
      </c>
    </row>
    <row r="82" spans="17:21" x14ac:dyDescent="0.3">
      <c r="Q82" s="357" t="s">
        <v>967</v>
      </c>
      <c r="R82" s="367" t="s">
        <v>309</v>
      </c>
      <c r="S82" s="357" t="s">
        <v>976</v>
      </c>
      <c r="T82" s="357" t="s">
        <v>620</v>
      </c>
      <c r="U82" s="357" t="s">
        <v>621</v>
      </c>
    </row>
    <row r="83" spans="17:21" x14ac:dyDescent="0.3">
      <c r="Q83" s="357" t="s">
        <v>967</v>
      </c>
      <c r="R83" s="367" t="s">
        <v>309</v>
      </c>
      <c r="S83" s="357" t="s">
        <v>1036</v>
      </c>
      <c r="T83" s="357" t="s">
        <v>622</v>
      </c>
      <c r="U83" s="357" t="s">
        <v>623</v>
      </c>
    </row>
    <row r="84" spans="17:21" x14ac:dyDescent="0.3">
      <c r="Q84" s="357" t="s">
        <v>967</v>
      </c>
      <c r="R84" s="367" t="s">
        <v>309</v>
      </c>
      <c r="S84" s="357" t="s">
        <v>968</v>
      </c>
      <c r="T84" s="357" t="s">
        <v>501</v>
      </c>
      <c r="U84" s="357" t="s">
        <v>502</v>
      </c>
    </row>
    <row r="85" spans="17:21" x14ac:dyDescent="0.3">
      <c r="Q85" s="357" t="s">
        <v>967</v>
      </c>
      <c r="R85" s="367" t="s">
        <v>309</v>
      </c>
      <c r="S85" s="357" t="s">
        <v>1037</v>
      </c>
      <c r="T85" s="357" t="s">
        <v>624</v>
      </c>
      <c r="U85" s="357" t="s">
        <v>921</v>
      </c>
    </row>
    <row r="86" spans="17:21" x14ac:dyDescent="0.3">
      <c r="Q86" s="357" t="s">
        <v>967</v>
      </c>
      <c r="R86" s="367" t="s">
        <v>309</v>
      </c>
      <c r="S86" s="357" t="s">
        <v>1137</v>
      </c>
      <c r="T86" s="357" t="s">
        <v>1138</v>
      </c>
      <c r="U86" s="357" t="s">
        <v>1139</v>
      </c>
    </row>
    <row r="87" spans="17:21" x14ac:dyDescent="0.3">
      <c r="Q87" s="357" t="s">
        <v>967</v>
      </c>
      <c r="R87" s="367" t="s">
        <v>309</v>
      </c>
      <c r="S87" s="357" t="s">
        <v>1038</v>
      </c>
      <c r="T87" s="357" t="s">
        <v>625</v>
      </c>
      <c r="U87" s="357" t="s">
        <v>626</v>
      </c>
    </row>
    <row r="88" spans="17:21" x14ac:dyDescent="0.3">
      <c r="Q88" s="357" t="s">
        <v>967</v>
      </c>
      <c r="R88" s="367" t="s">
        <v>309</v>
      </c>
      <c r="S88" s="357" t="s">
        <v>1132</v>
      </c>
      <c r="T88" s="357" t="s">
        <v>1133</v>
      </c>
      <c r="U88" s="357" t="s">
        <v>1133</v>
      </c>
    </row>
    <row r="89" spans="17:21" x14ac:dyDescent="0.3">
      <c r="Q89" s="357" t="s">
        <v>967</v>
      </c>
      <c r="R89" s="367" t="s">
        <v>317</v>
      </c>
      <c r="S89" s="357" t="s">
        <v>1039</v>
      </c>
      <c r="T89" s="357" t="s">
        <v>627</v>
      </c>
      <c r="U89" s="357" t="s">
        <v>628</v>
      </c>
    </row>
    <row r="90" spans="17:21" x14ac:dyDescent="0.3">
      <c r="Q90" s="357" t="s">
        <v>967</v>
      </c>
      <c r="R90" s="367" t="s">
        <v>317</v>
      </c>
      <c r="S90" s="357" t="s">
        <v>1040</v>
      </c>
      <c r="T90" s="357" t="s">
        <v>629</v>
      </c>
      <c r="U90" s="357" t="s">
        <v>630</v>
      </c>
    </row>
    <row r="91" spans="17:21" x14ac:dyDescent="0.3">
      <c r="Q91" s="357" t="s">
        <v>967</v>
      </c>
      <c r="R91" s="367" t="s">
        <v>317</v>
      </c>
      <c r="S91" s="357" t="s">
        <v>1041</v>
      </c>
      <c r="T91" s="357" t="s">
        <v>631</v>
      </c>
      <c r="U91" s="357" t="s">
        <v>632</v>
      </c>
    </row>
    <row r="92" spans="17:21" x14ac:dyDescent="0.3">
      <c r="Q92" s="357" t="s">
        <v>967</v>
      </c>
      <c r="R92" s="367" t="s">
        <v>317</v>
      </c>
      <c r="S92" s="357" t="s">
        <v>1042</v>
      </c>
      <c r="T92" s="357" t="s">
        <v>633</v>
      </c>
      <c r="U92" s="357" t="s">
        <v>634</v>
      </c>
    </row>
    <row r="93" spans="17:21" x14ac:dyDescent="0.3">
      <c r="Q93" s="357" t="s">
        <v>967</v>
      </c>
      <c r="R93" s="367" t="s">
        <v>317</v>
      </c>
      <c r="S93" s="357" t="s">
        <v>976</v>
      </c>
      <c r="T93" s="357" t="s">
        <v>515</v>
      </c>
      <c r="U93" s="357" t="s">
        <v>516</v>
      </c>
    </row>
    <row r="94" spans="17:21" x14ac:dyDescent="0.3">
      <c r="Q94" s="357" t="s">
        <v>967</v>
      </c>
      <c r="R94" s="367" t="s">
        <v>317</v>
      </c>
      <c r="S94" s="357" t="s">
        <v>968</v>
      </c>
      <c r="T94" s="357" t="s">
        <v>501</v>
      </c>
      <c r="U94" s="357" t="s">
        <v>502</v>
      </c>
    </row>
    <row r="95" spans="17:21" x14ac:dyDescent="0.3">
      <c r="Q95" s="357" t="s">
        <v>967</v>
      </c>
      <c r="R95" s="367" t="s">
        <v>317</v>
      </c>
      <c r="S95" s="357" t="s">
        <v>1043</v>
      </c>
      <c r="T95" s="357" t="s">
        <v>635</v>
      </c>
      <c r="U95" s="357" t="s">
        <v>636</v>
      </c>
    </row>
    <row r="96" spans="17:21" x14ac:dyDescent="0.3">
      <c r="Q96" s="357" t="s">
        <v>967</v>
      </c>
      <c r="R96" s="367" t="s">
        <v>317</v>
      </c>
      <c r="S96" s="357" t="s">
        <v>1044</v>
      </c>
      <c r="T96" s="357" t="s">
        <v>949</v>
      </c>
      <c r="U96" s="357" t="s">
        <v>950</v>
      </c>
    </row>
    <row r="97" spans="17:21" x14ac:dyDescent="0.3">
      <c r="Q97" s="357" t="s">
        <v>967</v>
      </c>
      <c r="R97" s="367" t="s">
        <v>317</v>
      </c>
      <c r="S97" s="357" t="s">
        <v>1045</v>
      </c>
      <c r="T97" s="357" t="s">
        <v>637</v>
      </c>
      <c r="U97" s="357" t="s">
        <v>638</v>
      </c>
    </row>
    <row r="98" spans="17:21" x14ac:dyDescent="0.3">
      <c r="Q98" s="357" t="s">
        <v>967</v>
      </c>
      <c r="R98" s="367" t="s">
        <v>317</v>
      </c>
      <c r="S98" s="357" t="s">
        <v>1046</v>
      </c>
      <c r="T98" s="357" t="s">
        <v>951</v>
      </c>
      <c r="U98" s="357" t="s">
        <v>952</v>
      </c>
    </row>
    <row r="99" spans="17:21" x14ac:dyDescent="0.3">
      <c r="Q99" s="357" t="s">
        <v>967</v>
      </c>
      <c r="R99" s="367" t="s">
        <v>317</v>
      </c>
      <c r="S99" s="357" t="s">
        <v>1047</v>
      </c>
      <c r="T99" s="357" t="s">
        <v>639</v>
      </c>
      <c r="U99" s="357" t="s">
        <v>640</v>
      </c>
    </row>
    <row r="100" spans="17:21" x14ac:dyDescent="0.3">
      <c r="Q100" s="357" t="s">
        <v>967</v>
      </c>
      <c r="R100" s="367" t="s">
        <v>317</v>
      </c>
      <c r="S100" s="357" t="s">
        <v>1132</v>
      </c>
      <c r="T100" s="357" t="s">
        <v>1133</v>
      </c>
      <c r="U100" s="357" t="s">
        <v>1133</v>
      </c>
    </row>
    <row r="101" spans="17:21" x14ac:dyDescent="0.3">
      <c r="Q101" s="357" t="s">
        <v>967</v>
      </c>
      <c r="R101" s="367" t="s">
        <v>318</v>
      </c>
      <c r="S101" s="357" t="s">
        <v>1048</v>
      </c>
      <c r="T101" s="357" t="s">
        <v>641</v>
      </c>
      <c r="U101" s="357" t="s">
        <v>922</v>
      </c>
    </row>
    <row r="102" spans="17:21" x14ac:dyDescent="0.3">
      <c r="Q102" s="357" t="s">
        <v>967</v>
      </c>
      <c r="R102" s="367" t="s">
        <v>318</v>
      </c>
      <c r="S102" s="357" t="s">
        <v>1049</v>
      </c>
      <c r="T102" s="357" t="s">
        <v>642</v>
      </c>
      <c r="U102" s="357" t="s">
        <v>923</v>
      </c>
    </row>
    <row r="103" spans="17:21" x14ac:dyDescent="0.3">
      <c r="Q103" s="357" t="s">
        <v>967</v>
      </c>
      <c r="R103" s="367" t="s">
        <v>318</v>
      </c>
      <c r="S103" s="357" t="s">
        <v>976</v>
      </c>
      <c r="T103" s="357" t="s">
        <v>620</v>
      </c>
      <c r="U103" s="357" t="s">
        <v>621</v>
      </c>
    </row>
    <row r="104" spans="17:21" x14ac:dyDescent="0.3">
      <c r="Q104" s="357" t="s">
        <v>967</v>
      </c>
      <c r="R104" s="367" t="s">
        <v>318</v>
      </c>
      <c r="S104" s="357" t="s">
        <v>1050</v>
      </c>
      <c r="T104" s="357" t="s">
        <v>643</v>
      </c>
      <c r="U104" s="357" t="s">
        <v>924</v>
      </c>
    </row>
    <row r="105" spans="17:21" x14ac:dyDescent="0.3">
      <c r="Q105" s="357" t="s">
        <v>967</v>
      </c>
      <c r="R105" s="367" t="s">
        <v>318</v>
      </c>
      <c r="S105" s="357" t="s">
        <v>1051</v>
      </c>
      <c r="T105" s="357" t="s">
        <v>644</v>
      </c>
      <c r="U105" s="357" t="s">
        <v>925</v>
      </c>
    </row>
    <row r="106" spans="17:21" x14ac:dyDescent="0.3">
      <c r="Q106" s="357" t="s">
        <v>967</v>
      </c>
      <c r="R106" s="367" t="s">
        <v>318</v>
      </c>
      <c r="S106" s="357" t="s">
        <v>1052</v>
      </c>
      <c r="T106" s="357" t="s">
        <v>645</v>
      </c>
      <c r="U106" s="357" t="s">
        <v>646</v>
      </c>
    </row>
    <row r="107" spans="17:21" x14ac:dyDescent="0.3">
      <c r="Q107" s="357" t="s">
        <v>967</v>
      </c>
      <c r="R107" s="367" t="s">
        <v>318</v>
      </c>
      <c r="S107" s="357" t="s">
        <v>1053</v>
      </c>
      <c r="T107" s="357" t="s">
        <v>647</v>
      </c>
      <c r="U107" s="357" t="s">
        <v>926</v>
      </c>
    </row>
    <row r="108" spans="17:21" x14ac:dyDescent="0.3">
      <c r="Q108" s="357" t="s">
        <v>967</v>
      </c>
      <c r="R108" s="367" t="s">
        <v>318</v>
      </c>
      <c r="S108" s="357" t="s">
        <v>1054</v>
      </c>
      <c r="T108" s="357" t="s">
        <v>648</v>
      </c>
      <c r="U108" s="357" t="s">
        <v>927</v>
      </c>
    </row>
    <row r="109" spans="17:21" x14ac:dyDescent="0.3">
      <c r="Q109" s="357" t="s">
        <v>967</v>
      </c>
      <c r="R109" s="367" t="s">
        <v>318</v>
      </c>
      <c r="S109" s="357" t="s">
        <v>1055</v>
      </c>
      <c r="T109" s="357" t="s">
        <v>649</v>
      </c>
      <c r="U109" s="357" t="s">
        <v>650</v>
      </c>
    </row>
    <row r="110" spans="17:21" x14ac:dyDescent="0.3">
      <c r="Q110" s="357" t="s">
        <v>967</v>
      </c>
      <c r="R110" s="367" t="s">
        <v>318</v>
      </c>
      <c r="S110" s="357" t="s">
        <v>1056</v>
      </c>
      <c r="T110" s="357" t="s">
        <v>651</v>
      </c>
      <c r="U110" s="357" t="s">
        <v>651</v>
      </c>
    </row>
    <row r="111" spans="17:21" x14ac:dyDescent="0.3">
      <c r="Q111" s="357" t="s">
        <v>967</v>
      </c>
      <c r="R111" s="367" t="s">
        <v>318</v>
      </c>
      <c r="S111" s="357" t="s">
        <v>1057</v>
      </c>
      <c r="T111" s="357" t="s">
        <v>652</v>
      </c>
      <c r="U111" s="357" t="s">
        <v>928</v>
      </c>
    </row>
    <row r="112" spans="17:21" x14ac:dyDescent="0.3">
      <c r="Q112" s="357" t="s">
        <v>967</v>
      </c>
      <c r="R112" s="367" t="s">
        <v>318</v>
      </c>
      <c r="S112" s="357" t="s">
        <v>1058</v>
      </c>
      <c r="T112" s="357" t="s">
        <v>653</v>
      </c>
      <c r="U112" s="357" t="s">
        <v>929</v>
      </c>
    </row>
    <row r="113" spans="17:21" x14ac:dyDescent="0.3">
      <c r="Q113" s="357" t="s">
        <v>967</v>
      </c>
      <c r="R113" s="367" t="s">
        <v>318</v>
      </c>
      <c r="S113" s="357" t="s">
        <v>1059</v>
      </c>
      <c r="T113" s="357" t="s">
        <v>654</v>
      </c>
      <c r="U113" s="357" t="s">
        <v>655</v>
      </c>
    </row>
    <row r="114" spans="17:21" x14ac:dyDescent="0.3">
      <c r="Q114" s="357" t="s">
        <v>967</v>
      </c>
      <c r="R114" s="367" t="s">
        <v>318</v>
      </c>
      <c r="S114" s="357" t="s">
        <v>1132</v>
      </c>
      <c r="T114" s="357" t="s">
        <v>1133</v>
      </c>
      <c r="U114" s="357" t="s">
        <v>1133</v>
      </c>
    </row>
    <row r="115" spans="17:21" x14ac:dyDescent="0.3">
      <c r="Q115" s="357" t="s">
        <v>967</v>
      </c>
      <c r="R115" s="367" t="s">
        <v>312</v>
      </c>
      <c r="S115" s="357" t="s">
        <v>1060</v>
      </c>
      <c r="T115" s="357" t="s">
        <v>656</v>
      </c>
      <c r="U115" s="357" t="s">
        <v>657</v>
      </c>
    </row>
    <row r="116" spans="17:21" x14ac:dyDescent="0.3">
      <c r="Q116" s="155" t="s">
        <v>967</v>
      </c>
      <c r="R116" s="156" t="s">
        <v>312</v>
      </c>
      <c r="S116" s="357" t="s">
        <v>1061</v>
      </c>
      <c r="T116" s="155" t="s">
        <v>658</v>
      </c>
      <c r="U116" s="155" t="s">
        <v>659</v>
      </c>
    </row>
    <row r="117" spans="17:21" x14ac:dyDescent="0.3">
      <c r="Q117" s="155" t="s">
        <v>967</v>
      </c>
      <c r="R117" s="156" t="s">
        <v>312</v>
      </c>
      <c r="S117" s="357" t="s">
        <v>1062</v>
      </c>
      <c r="T117" s="155" t="s">
        <v>660</v>
      </c>
      <c r="U117" s="155" t="s">
        <v>661</v>
      </c>
    </row>
    <row r="118" spans="17:21" x14ac:dyDescent="0.3">
      <c r="Q118" s="155" t="s">
        <v>967</v>
      </c>
      <c r="R118" s="156" t="s">
        <v>312</v>
      </c>
      <c r="S118" s="357" t="s">
        <v>976</v>
      </c>
      <c r="T118" s="155" t="s">
        <v>620</v>
      </c>
      <c r="U118" s="155" t="s">
        <v>621</v>
      </c>
    </row>
    <row r="119" spans="17:21" x14ac:dyDescent="0.3">
      <c r="Q119" s="155" t="s">
        <v>967</v>
      </c>
      <c r="R119" s="156" t="s">
        <v>312</v>
      </c>
      <c r="S119" s="357" t="s">
        <v>968</v>
      </c>
      <c r="T119" s="155" t="s">
        <v>501</v>
      </c>
      <c r="U119" s="155" t="s">
        <v>502</v>
      </c>
    </row>
    <row r="120" spans="17:21" x14ac:dyDescent="0.3">
      <c r="Q120" s="155" t="s">
        <v>967</v>
      </c>
      <c r="R120" s="156" t="s">
        <v>312</v>
      </c>
      <c r="S120" s="357" t="s">
        <v>1063</v>
      </c>
      <c r="T120" s="155" t="s">
        <v>662</v>
      </c>
      <c r="U120" s="155" t="s">
        <v>663</v>
      </c>
    </row>
    <row r="121" spans="17:21" x14ac:dyDescent="0.3">
      <c r="Q121" s="155" t="s">
        <v>967</v>
      </c>
      <c r="R121" s="156" t="s">
        <v>312</v>
      </c>
      <c r="S121" s="357" t="s">
        <v>1064</v>
      </c>
      <c r="T121" s="155" t="s">
        <v>664</v>
      </c>
      <c r="U121" s="155" t="s">
        <v>665</v>
      </c>
    </row>
    <row r="122" spans="17:21" x14ac:dyDescent="0.3">
      <c r="Q122" s="155" t="s">
        <v>967</v>
      </c>
      <c r="R122" s="156" t="s">
        <v>312</v>
      </c>
      <c r="S122" s="357" t="s">
        <v>1065</v>
      </c>
      <c r="T122" s="155" t="s">
        <v>666</v>
      </c>
      <c r="U122" s="155" t="s">
        <v>666</v>
      </c>
    </row>
    <row r="123" spans="17:21" x14ac:dyDescent="0.3">
      <c r="Q123" s="155" t="s">
        <v>967</v>
      </c>
      <c r="R123" s="156" t="s">
        <v>312</v>
      </c>
      <c r="S123" s="357" t="s">
        <v>1066</v>
      </c>
      <c r="T123" s="155" t="s">
        <v>667</v>
      </c>
      <c r="U123" s="155" t="s">
        <v>667</v>
      </c>
    </row>
    <row r="124" spans="17:21" x14ac:dyDescent="0.3">
      <c r="Q124" s="155" t="s">
        <v>967</v>
      </c>
      <c r="R124" s="156" t="s">
        <v>312</v>
      </c>
      <c r="S124" s="357" t="s">
        <v>1067</v>
      </c>
      <c r="T124" s="155" t="s">
        <v>668</v>
      </c>
      <c r="U124" s="155" t="s">
        <v>668</v>
      </c>
    </row>
    <row r="125" spans="17:21" x14ac:dyDescent="0.3">
      <c r="Q125" s="155" t="s">
        <v>967</v>
      </c>
      <c r="R125" s="156" t="s">
        <v>312</v>
      </c>
      <c r="S125" s="357" t="s">
        <v>1132</v>
      </c>
      <c r="T125" s="155" t="s">
        <v>1133</v>
      </c>
      <c r="U125" s="155" t="s">
        <v>1133</v>
      </c>
    </row>
    <row r="126" spans="17:21" x14ac:dyDescent="0.3">
      <c r="Q126" s="155" t="s">
        <v>967</v>
      </c>
      <c r="R126" s="156" t="s">
        <v>320</v>
      </c>
      <c r="S126" s="357" t="s">
        <v>1068</v>
      </c>
      <c r="T126" s="155" t="s">
        <v>669</v>
      </c>
      <c r="U126" s="155" t="s">
        <v>670</v>
      </c>
    </row>
    <row r="127" spans="17:21" x14ac:dyDescent="0.3">
      <c r="Q127" s="155" t="s">
        <v>967</v>
      </c>
      <c r="R127" s="156" t="s">
        <v>320</v>
      </c>
      <c r="S127" s="357" t="s">
        <v>1069</v>
      </c>
      <c r="T127" s="155" t="s">
        <v>671</v>
      </c>
      <c r="U127" s="155" t="s">
        <v>672</v>
      </c>
    </row>
    <row r="128" spans="17:21" x14ac:dyDescent="0.3">
      <c r="Q128" s="155" t="s">
        <v>967</v>
      </c>
      <c r="R128" s="156" t="s">
        <v>320</v>
      </c>
      <c r="S128" s="357" t="s">
        <v>976</v>
      </c>
      <c r="T128" s="155" t="s">
        <v>620</v>
      </c>
      <c r="U128" s="155" t="s">
        <v>621</v>
      </c>
    </row>
    <row r="129" spans="17:21" x14ac:dyDescent="0.3">
      <c r="Q129" s="155" t="s">
        <v>967</v>
      </c>
      <c r="R129" s="156" t="s">
        <v>320</v>
      </c>
      <c r="S129" s="357" t="s">
        <v>968</v>
      </c>
      <c r="T129" s="155" t="s">
        <v>501</v>
      </c>
      <c r="U129" s="155" t="s">
        <v>502</v>
      </c>
    </row>
    <row r="130" spans="17:21" x14ac:dyDescent="0.3">
      <c r="Q130" s="155" t="s">
        <v>967</v>
      </c>
      <c r="R130" s="156" t="s">
        <v>320</v>
      </c>
      <c r="S130" s="357" t="s">
        <v>1070</v>
      </c>
      <c r="T130" s="155" t="s">
        <v>673</v>
      </c>
      <c r="U130" s="155" t="s">
        <v>674</v>
      </c>
    </row>
    <row r="131" spans="17:21" x14ac:dyDescent="0.3">
      <c r="Q131" s="155" t="s">
        <v>967</v>
      </c>
      <c r="R131" s="156" t="s">
        <v>320</v>
      </c>
      <c r="S131" s="357" t="s">
        <v>1071</v>
      </c>
      <c r="T131" s="155" t="s">
        <v>675</v>
      </c>
      <c r="U131" s="155" t="s">
        <v>676</v>
      </c>
    </row>
    <row r="132" spans="17:21" x14ac:dyDescent="0.3">
      <c r="Q132" s="155" t="s">
        <v>967</v>
      </c>
      <c r="R132" s="156" t="s">
        <v>320</v>
      </c>
      <c r="S132" s="357" t="s">
        <v>1132</v>
      </c>
      <c r="T132" s="155" t="s">
        <v>1133</v>
      </c>
      <c r="U132" s="155" t="s">
        <v>1133</v>
      </c>
    </row>
    <row r="133" spans="17:21" x14ac:dyDescent="0.3">
      <c r="Q133" s="155" t="s">
        <v>967</v>
      </c>
      <c r="R133" s="156" t="s">
        <v>963</v>
      </c>
      <c r="S133" s="357" t="s">
        <v>1016</v>
      </c>
      <c r="T133" s="155" t="s">
        <v>587</v>
      </c>
      <c r="U133" s="155" t="s">
        <v>588</v>
      </c>
    </row>
    <row r="134" spans="17:21" x14ac:dyDescent="0.3">
      <c r="Q134" s="155" t="s">
        <v>967</v>
      </c>
      <c r="R134" s="156" t="s">
        <v>963</v>
      </c>
      <c r="S134" s="357" t="s">
        <v>1018</v>
      </c>
      <c r="T134" s="155" t="s">
        <v>591</v>
      </c>
      <c r="U134" s="155" t="s">
        <v>592</v>
      </c>
    </row>
    <row r="135" spans="17:21" x14ac:dyDescent="0.3">
      <c r="Q135" s="155" t="s">
        <v>967</v>
      </c>
      <c r="R135" s="156" t="s">
        <v>963</v>
      </c>
      <c r="S135" s="357" t="s">
        <v>1019</v>
      </c>
      <c r="T135" s="155" t="s">
        <v>593</v>
      </c>
      <c r="U135" s="155" t="s">
        <v>594</v>
      </c>
    </row>
    <row r="136" spans="17:21" x14ac:dyDescent="0.3">
      <c r="Q136" s="155" t="s">
        <v>967</v>
      </c>
      <c r="R136" s="156" t="s">
        <v>963</v>
      </c>
      <c r="S136" s="155" t="s">
        <v>983</v>
      </c>
      <c r="T136" s="155" t="s">
        <v>595</v>
      </c>
      <c r="U136" s="155" t="s">
        <v>596</v>
      </c>
    </row>
    <row r="137" spans="17:21" x14ac:dyDescent="0.3">
      <c r="Q137" s="155" t="s">
        <v>967</v>
      </c>
      <c r="R137" s="156" t="s">
        <v>963</v>
      </c>
      <c r="S137" s="155" t="s">
        <v>1020</v>
      </c>
      <c r="T137" s="155" t="s">
        <v>597</v>
      </c>
      <c r="U137" s="155" t="s">
        <v>598</v>
      </c>
    </row>
    <row r="138" spans="17:21" x14ac:dyDescent="0.3">
      <c r="Q138" s="155" t="s">
        <v>967</v>
      </c>
      <c r="R138" s="156" t="s">
        <v>963</v>
      </c>
      <c r="S138" s="155" t="s">
        <v>1022</v>
      </c>
      <c r="T138" s="155" t="s">
        <v>601</v>
      </c>
      <c r="U138" s="155" t="s">
        <v>602</v>
      </c>
    </row>
    <row r="139" spans="17:21" x14ac:dyDescent="0.3">
      <c r="Q139" s="155" t="s">
        <v>967</v>
      </c>
      <c r="R139" s="156" t="s">
        <v>963</v>
      </c>
      <c r="S139" s="155" t="s">
        <v>1132</v>
      </c>
      <c r="T139" s="155" t="s">
        <v>1133</v>
      </c>
      <c r="U139" s="155" t="s">
        <v>1133</v>
      </c>
    </row>
    <row r="140" spans="17:21" x14ac:dyDescent="0.3">
      <c r="Q140" s="155" t="s">
        <v>967</v>
      </c>
      <c r="R140" s="156" t="s">
        <v>311</v>
      </c>
      <c r="S140" s="155" t="s">
        <v>976</v>
      </c>
      <c r="T140" s="155" t="s">
        <v>515</v>
      </c>
      <c r="U140" s="155" t="s">
        <v>516</v>
      </c>
    </row>
    <row r="141" spans="17:21" x14ac:dyDescent="0.3">
      <c r="Q141" s="155" t="s">
        <v>967</v>
      </c>
      <c r="R141" s="156" t="s">
        <v>311</v>
      </c>
      <c r="S141" s="155" t="s">
        <v>968</v>
      </c>
      <c r="T141" s="155" t="s">
        <v>501</v>
      </c>
      <c r="U141" s="155" t="s">
        <v>502</v>
      </c>
    </row>
    <row r="142" spans="17:21" x14ac:dyDescent="0.3">
      <c r="Q142" s="155" t="s">
        <v>967</v>
      </c>
      <c r="R142" s="156" t="s">
        <v>311</v>
      </c>
      <c r="S142" s="155" t="s">
        <v>1072</v>
      </c>
      <c r="T142" s="155" t="s">
        <v>677</v>
      </c>
      <c r="U142" s="155" t="s">
        <v>678</v>
      </c>
    </row>
    <row r="143" spans="17:21" x14ac:dyDescent="0.3">
      <c r="Q143" s="155" t="s">
        <v>967</v>
      </c>
      <c r="R143" s="156" t="s">
        <v>311</v>
      </c>
      <c r="S143" s="155" t="s">
        <v>1073</v>
      </c>
      <c r="T143" s="155" t="s">
        <v>679</v>
      </c>
      <c r="U143" s="155" t="s">
        <v>680</v>
      </c>
    </row>
    <row r="144" spans="17:21" x14ac:dyDescent="0.3">
      <c r="Q144" s="155" t="s">
        <v>967</v>
      </c>
      <c r="R144" s="156" t="s">
        <v>311</v>
      </c>
      <c r="S144" s="155" t="s">
        <v>1074</v>
      </c>
      <c r="T144" s="155" t="s">
        <v>681</v>
      </c>
      <c r="U144" s="155" t="s">
        <v>682</v>
      </c>
    </row>
    <row r="145" spans="17:21" x14ac:dyDescent="0.3">
      <c r="Q145" s="155" t="s">
        <v>967</v>
      </c>
      <c r="R145" s="156" t="s">
        <v>311</v>
      </c>
      <c r="S145" s="155" t="s">
        <v>1075</v>
      </c>
      <c r="T145" s="155" t="s">
        <v>683</v>
      </c>
      <c r="U145" s="155" t="s">
        <v>930</v>
      </c>
    </row>
    <row r="146" spans="17:21" x14ac:dyDescent="0.3">
      <c r="Q146" s="155" t="s">
        <v>967</v>
      </c>
      <c r="R146" s="156" t="s">
        <v>311</v>
      </c>
      <c r="S146" s="155" t="s">
        <v>1132</v>
      </c>
      <c r="T146" s="155" t="s">
        <v>1133</v>
      </c>
      <c r="U146" s="155" t="s">
        <v>1133</v>
      </c>
    </row>
    <row r="147" spans="17:21" x14ac:dyDescent="0.3">
      <c r="Q147" s="155" t="s">
        <v>967</v>
      </c>
      <c r="R147" s="156" t="s">
        <v>310</v>
      </c>
      <c r="S147" s="155" t="s">
        <v>1076</v>
      </c>
      <c r="T147" s="155" t="s">
        <v>684</v>
      </c>
      <c r="U147" s="155" t="s">
        <v>685</v>
      </c>
    </row>
    <row r="148" spans="17:21" x14ac:dyDescent="0.3">
      <c r="Q148" s="155" t="s">
        <v>967</v>
      </c>
      <c r="R148" s="156" t="s">
        <v>310</v>
      </c>
      <c r="S148" s="155" t="s">
        <v>1077</v>
      </c>
      <c r="T148" s="155" t="s">
        <v>686</v>
      </c>
      <c r="U148" s="155" t="s">
        <v>687</v>
      </c>
    </row>
    <row r="149" spans="17:21" x14ac:dyDescent="0.3">
      <c r="Q149" s="155" t="s">
        <v>967</v>
      </c>
      <c r="R149" s="156" t="s">
        <v>310</v>
      </c>
      <c r="S149" s="155" t="s">
        <v>1037</v>
      </c>
      <c r="T149" s="155" t="s">
        <v>624</v>
      </c>
      <c r="U149" s="155" t="s">
        <v>931</v>
      </c>
    </row>
    <row r="150" spans="17:21" x14ac:dyDescent="0.3">
      <c r="Q150" s="155" t="s">
        <v>967</v>
      </c>
      <c r="R150" s="156" t="s">
        <v>310</v>
      </c>
      <c r="S150" s="155" t="s">
        <v>1078</v>
      </c>
      <c r="T150" s="155" t="s">
        <v>688</v>
      </c>
      <c r="U150" s="155" t="s">
        <v>689</v>
      </c>
    </row>
    <row r="151" spans="17:21" x14ac:dyDescent="0.3">
      <c r="Q151" s="155" t="s">
        <v>967</v>
      </c>
      <c r="R151" s="156" t="s">
        <v>310</v>
      </c>
      <c r="S151" s="155" t="s">
        <v>1079</v>
      </c>
      <c r="T151" s="155" t="s">
        <v>953</v>
      </c>
      <c r="U151" s="155" t="s">
        <v>954</v>
      </c>
    </row>
    <row r="152" spans="17:21" x14ac:dyDescent="0.3">
      <c r="Q152" s="155" t="s">
        <v>967</v>
      </c>
      <c r="R152" s="156" t="s">
        <v>310</v>
      </c>
      <c r="S152" s="155" t="s">
        <v>1080</v>
      </c>
      <c r="T152" s="155" t="s">
        <v>690</v>
      </c>
      <c r="U152" s="155" t="s">
        <v>691</v>
      </c>
    </row>
    <row r="153" spans="17:21" x14ac:dyDescent="0.3">
      <c r="Q153" s="155" t="s">
        <v>967</v>
      </c>
      <c r="R153" s="156" t="s">
        <v>310</v>
      </c>
      <c r="S153" s="155" t="s">
        <v>1081</v>
      </c>
      <c r="T153" s="155" t="s">
        <v>938</v>
      </c>
      <c r="U153" s="155" t="s">
        <v>939</v>
      </c>
    </row>
    <row r="154" spans="17:21" x14ac:dyDescent="0.3">
      <c r="Q154" s="155" t="s">
        <v>967</v>
      </c>
      <c r="R154" s="156" t="s">
        <v>310</v>
      </c>
      <c r="S154" s="155" t="s">
        <v>1082</v>
      </c>
      <c r="T154" s="155" t="s">
        <v>955</v>
      </c>
      <c r="U154" s="155" t="s">
        <v>956</v>
      </c>
    </row>
    <row r="155" spans="17:21" x14ac:dyDescent="0.3">
      <c r="Q155" s="155" t="s">
        <v>967</v>
      </c>
      <c r="R155" s="156" t="s">
        <v>310</v>
      </c>
      <c r="S155" s="155" t="s">
        <v>1132</v>
      </c>
      <c r="T155" s="155" t="s">
        <v>1133</v>
      </c>
      <c r="U155" s="155" t="s">
        <v>1133</v>
      </c>
    </row>
    <row r="156" spans="17:21" x14ac:dyDescent="0.3">
      <c r="Q156" s="155" t="s">
        <v>967</v>
      </c>
      <c r="R156" s="156" t="s">
        <v>322</v>
      </c>
      <c r="S156" s="155" t="s">
        <v>993</v>
      </c>
      <c r="T156" s="155" t="s">
        <v>692</v>
      </c>
      <c r="U156" s="155" t="s">
        <v>546</v>
      </c>
    </row>
    <row r="157" spans="17:21" x14ac:dyDescent="0.3">
      <c r="Q157" s="155" t="s">
        <v>967</v>
      </c>
      <c r="R157" s="156" t="s">
        <v>322</v>
      </c>
      <c r="S157" s="155" t="s">
        <v>1083</v>
      </c>
      <c r="T157" s="155" t="s">
        <v>693</v>
      </c>
      <c r="U157" s="155" t="s">
        <v>693</v>
      </c>
    </row>
    <row r="158" spans="17:21" x14ac:dyDescent="0.3">
      <c r="Q158" s="155" t="s">
        <v>967</v>
      </c>
      <c r="R158" s="156" t="s">
        <v>322</v>
      </c>
      <c r="S158" s="155" t="s">
        <v>1084</v>
      </c>
      <c r="T158" s="155" t="s">
        <v>694</v>
      </c>
      <c r="U158" s="155" t="s">
        <v>695</v>
      </c>
    </row>
    <row r="159" spans="17:21" x14ac:dyDescent="0.3">
      <c r="Q159" s="155" t="s">
        <v>967</v>
      </c>
      <c r="R159" s="156" t="s">
        <v>322</v>
      </c>
      <c r="S159" s="155" t="s">
        <v>1085</v>
      </c>
      <c r="T159" s="155" t="s">
        <v>696</v>
      </c>
      <c r="U159" s="155" t="s">
        <v>697</v>
      </c>
    </row>
    <row r="160" spans="17:21" x14ac:dyDescent="0.3">
      <c r="Q160" s="155" t="s">
        <v>967</v>
      </c>
      <c r="R160" s="156" t="s">
        <v>322</v>
      </c>
      <c r="S160" s="155" t="s">
        <v>1086</v>
      </c>
      <c r="T160" s="155" t="s">
        <v>698</v>
      </c>
      <c r="U160" s="155" t="s">
        <v>699</v>
      </c>
    </row>
    <row r="161" spans="17:21" x14ac:dyDescent="0.3">
      <c r="Q161" s="155" t="s">
        <v>967</v>
      </c>
      <c r="R161" s="156" t="s">
        <v>322</v>
      </c>
      <c r="S161" s="155" t="s">
        <v>1087</v>
      </c>
      <c r="T161" s="155" t="s">
        <v>700</v>
      </c>
      <c r="U161" s="155" t="s">
        <v>701</v>
      </c>
    </row>
    <row r="162" spans="17:21" x14ac:dyDescent="0.3">
      <c r="Q162" s="155" t="s">
        <v>967</v>
      </c>
      <c r="R162" s="156" t="s">
        <v>322</v>
      </c>
      <c r="S162" s="155" t="s">
        <v>1088</v>
      </c>
      <c r="T162" s="155" t="s">
        <v>702</v>
      </c>
      <c r="U162" s="155" t="s">
        <v>703</v>
      </c>
    </row>
    <row r="163" spans="17:21" x14ac:dyDescent="0.3">
      <c r="Q163" s="155" t="s">
        <v>967</v>
      </c>
      <c r="R163" s="156" t="s">
        <v>322</v>
      </c>
      <c r="S163" s="155" t="s">
        <v>1089</v>
      </c>
      <c r="T163" s="155" t="s">
        <v>704</v>
      </c>
      <c r="U163" s="155" t="s">
        <v>705</v>
      </c>
    </row>
    <row r="164" spans="17:21" x14ac:dyDescent="0.3">
      <c r="Q164" s="155" t="s">
        <v>967</v>
      </c>
      <c r="R164" s="156" t="s">
        <v>322</v>
      </c>
      <c r="S164" s="155" t="s">
        <v>1090</v>
      </c>
      <c r="T164" s="155" t="s">
        <v>706</v>
      </c>
      <c r="U164" s="155" t="s">
        <v>932</v>
      </c>
    </row>
    <row r="165" spans="17:21" x14ac:dyDescent="0.3">
      <c r="Q165" s="155" t="s">
        <v>967</v>
      </c>
      <c r="R165" s="156" t="s">
        <v>322</v>
      </c>
      <c r="S165" s="155" t="s">
        <v>1091</v>
      </c>
      <c r="T165" s="155" t="s">
        <v>707</v>
      </c>
      <c r="U165" s="155" t="s">
        <v>708</v>
      </c>
    </row>
    <row r="166" spans="17:21" x14ac:dyDescent="0.3">
      <c r="Q166" s="155" t="s">
        <v>967</v>
      </c>
      <c r="R166" s="156" t="s">
        <v>322</v>
      </c>
      <c r="S166" s="155" t="s">
        <v>1092</v>
      </c>
      <c r="T166" s="155" t="s">
        <v>709</v>
      </c>
      <c r="U166" s="155" t="s">
        <v>710</v>
      </c>
    </row>
    <row r="167" spans="17:21" x14ac:dyDescent="0.3">
      <c r="Q167" s="155" t="s">
        <v>967</v>
      </c>
      <c r="R167" s="156" t="s">
        <v>322</v>
      </c>
      <c r="S167" s="155" t="s">
        <v>1093</v>
      </c>
      <c r="T167" s="155" t="s">
        <v>711</v>
      </c>
      <c r="U167" s="155" t="s">
        <v>712</v>
      </c>
    </row>
    <row r="168" spans="17:21" x14ac:dyDescent="0.3">
      <c r="Q168" s="155" t="s">
        <v>967</v>
      </c>
      <c r="R168" s="156" t="s">
        <v>322</v>
      </c>
      <c r="S168" s="155" t="s">
        <v>1094</v>
      </c>
      <c r="T168" s="155" t="s">
        <v>713</v>
      </c>
      <c r="U168" s="155" t="s">
        <v>714</v>
      </c>
    </row>
    <row r="169" spans="17:21" x14ac:dyDescent="0.3">
      <c r="Q169" s="155" t="s">
        <v>967</v>
      </c>
      <c r="R169" s="156" t="s">
        <v>322</v>
      </c>
      <c r="S169" s="155" t="s">
        <v>1095</v>
      </c>
      <c r="T169" s="155" t="s">
        <v>715</v>
      </c>
      <c r="U169" s="155" t="s">
        <v>716</v>
      </c>
    </row>
    <row r="170" spans="17:21" x14ac:dyDescent="0.3">
      <c r="Q170" s="155" t="s">
        <v>967</v>
      </c>
      <c r="R170" s="156" t="s">
        <v>322</v>
      </c>
      <c r="S170" s="155" t="s">
        <v>1132</v>
      </c>
      <c r="T170" s="155" t="s">
        <v>1133</v>
      </c>
      <c r="U170" s="155" t="s">
        <v>1133</v>
      </c>
    </row>
    <row r="171" spans="17:21" x14ac:dyDescent="0.3">
      <c r="Q171" s="155" t="s">
        <v>967</v>
      </c>
      <c r="R171" s="156" t="s">
        <v>961</v>
      </c>
      <c r="S171" s="155" t="s">
        <v>1015</v>
      </c>
      <c r="T171" s="155" t="s">
        <v>585</v>
      </c>
      <c r="U171" s="155" t="s">
        <v>586</v>
      </c>
    </row>
    <row r="172" spans="17:21" x14ac:dyDescent="0.3">
      <c r="Q172" s="155" t="s">
        <v>967</v>
      </c>
      <c r="R172" s="156" t="s">
        <v>961</v>
      </c>
      <c r="S172" s="155" t="s">
        <v>1096</v>
      </c>
      <c r="T172" s="155" t="s">
        <v>1097</v>
      </c>
      <c r="U172" s="155" t="s">
        <v>1098</v>
      </c>
    </row>
    <row r="173" spans="17:21" x14ac:dyDescent="0.3">
      <c r="Q173" s="155" t="s">
        <v>967</v>
      </c>
      <c r="R173" s="156" t="s">
        <v>961</v>
      </c>
      <c r="S173" s="155" t="s">
        <v>1017</v>
      </c>
      <c r="T173" s="155" t="s">
        <v>589</v>
      </c>
      <c r="U173" s="155" t="s">
        <v>590</v>
      </c>
    </row>
    <row r="174" spans="17:21" x14ac:dyDescent="0.3">
      <c r="Q174" s="155" t="s">
        <v>967</v>
      </c>
      <c r="R174" s="156" t="s">
        <v>961</v>
      </c>
      <c r="S174" s="155" t="s">
        <v>983</v>
      </c>
      <c r="T174" s="155" t="s">
        <v>595</v>
      </c>
      <c r="U174" s="155" t="s">
        <v>596</v>
      </c>
    </row>
    <row r="175" spans="17:21" x14ac:dyDescent="0.3">
      <c r="Q175" s="155" t="s">
        <v>967</v>
      </c>
      <c r="R175" s="156" t="s">
        <v>961</v>
      </c>
      <c r="S175" s="155" t="s">
        <v>1021</v>
      </c>
      <c r="T175" s="155" t="s">
        <v>599</v>
      </c>
      <c r="U175" s="155" t="s">
        <v>600</v>
      </c>
    </row>
    <row r="176" spans="17:21" x14ac:dyDescent="0.3">
      <c r="Q176" s="155" t="s">
        <v>967</v>
      </c>
      <c r="R176" s="156" t="s">
        <v>961</v>
      </c>
      <c r="S176" s="155" t="s">
        <v>1132</v>
      </c>
      <c r="T176" s="155" t="s">
        <v>1133</v>
      </c>
      <c r="U176" s="155" t="s">
        <v>1133</v>
      </c>
    </row>
    <row r="177" spans="17:21" x14ac:dyDescent="0.3">
      <c r="Q177" s="155" t="s">
        <v>967</v>
      </c>
      <c r="R177" s="156" t="s">
        <v>355</v>
      </c>
      <c r="S177" s="155" t="s">
        <v>1099</v>
      </c>
      <c r="T177" s="155" t="s">
        <v>717</v>
      </c>
      <c r="U177" s="155" t="s">
        <v>718</v>
      </c>
    </row>
    <row r="178" spans="17:21" x14ac:dyDescent="0.3">
      <c r="Q178" s="155" t="s">
        <v>967</v>
      </c>
      <c r="R178" s="156" t="s">
        <v>355</v>
      </c>
      <c r="S178" s="155" t="s">
        <v>1100</v>
      </c>
      <c r="T178" s="155" t="s">
        <v>719</v>
      </c>
      <c r="U178" s="155" t="s">
        <v>720</v>
      </c>
    </row>
    <row r="179" spans="17:21" x14ac:dyDescent="0.3">
      <c r="Q179" s="155" t="s">
        <v>967</v>
      </c>
      <c r="R179" s="156" t="s">
        <v>355</v>
      </c>
      <c r="S179" s="155" t="s">
        <v>1101</v>
      </c>
      <c r="T179" s="155" t="s">
        <v>721</v>
      </c>
      <c r="U179" s="155" t="s">
        <v>722</v>
      </c>
    </row>
    <row r="180" spans="17:21" x14ac:dyDescent="0.3">
      <c r="Q180" s="155" t="s">
        <v>967</v>
      </c>
      <c r="R180" s="156" t="s">
        <v>355</v>
      </c>
      <c r="S180" s="155" t="s">
        <v>1102</v>
      </c>
      <c r="T180" s="155" t="s">
        <v>723</v>
      </c>
      <c r="U180" s="155" t="s">
        <v>724</v>
      </c>
    </row>
    <row r="181" spans="17:21" x14ac:dyDescent="0.3">
      <c r="Q181" s="155" t="s">
        <v>967</v>
      </c>
      <c r="R181" s="156" t="s">
        <v>355</v>
      </c>
      <c r="S181" s="155" t="s">
        <v>1103</v>
      </c>
      <c r="T181" s="155" t="s">
        <v>957</v>
      </c>
      <c r="U181" s="155" t="s">
        <v>958</v>
      </c>
    </row>
    <row r="182" spans="17:21" x14ac:dyDescent="0.3">
      <c r="Q182" s="155" t="s">
        <v>967</v>
      </c>
      <c r="R182" s="156" t="s">
        <v>355</v>
      </c>
      <c r="S182" s="155" t="s">
        <v>1104</v>
      </c>
      <c r="T182" s="155" t="s">
        <v>725</v>
      </c>
      <c r="U182" s="155" t="s">
        <v>726</v>
      </c>
    </row>
    <row r="183" spans="17:21" x14ac:dyDescent="0.3">
      <c r="Q183" s="155" t="s">
        <v>967</v>
      </c>
      <c r="R183" s="156" t="s">
        <v>355</v>
      </c>
      <c r="S183" s="155" t="s">
        <v>1105</v>
      </c>
      <c r="T183" s="155" t="s">
        <v>727</v>
      </c>
      <c r="U183" s="155" t="s">
        <v>728</v>
      </c>
    </row>
    <row r="184" spans="17:21" x14ac:dyDescent="0.3">
      <c r="Q184" s="155" t="s">
        <v>967</v>
      </c>
      <c r="R184" s="156" t="s">
        <v>355</v>
      </c>
      <c r="S184" s="155" t="s">
        <v>1106</v>
      </c>
      <c r="T184" s="155" t="s">
        <v>729</v>
      </c>
      <c r="U184" s="155" t="s">
        <v>730</v>
      </c>
    </row>
    <row r="185" spans="17:21" x14ac:dyDescent="0.3">
      <c r="Q185" s="155" t="s">
        <v>967</v>
      </c>
      <c r="R185" s="156" t="s">
        <v>355</v>
      </c>
      <c r="S185" s="155" t="s">
        <v>1132</v>
      </c>
      <c r="T185" s="155" t="s">
        <v>1133</v>
      </c>
      <c r="U185" s="155" t="s">
        <v>1133</v>
      </c>
    </row>
    <row r="186" spans="17:21" x14ac:dyDescent="0.3">
      <c r="Q186" s="155" t="s">
        <v>967</v>
      </c>
      <c r="R186" s="156" t="s">
        <v>308</v>
      </c>
      <c r="S186" s="155" t="s">
        <v>1107</v>
      </c>
      <c r="T186" s="155" t="s">
        <v>731</v>
      </c>
      <c r="U186" s="155" t="s">
        <v>732</v>
      </c>
    </row>
    <row r="187" spans="17:21" x14ac:dyDescent="0.3">
      <c r="Q187" s="155" t="s">
        <v>967</v>
      </c>
      <c r="R187" s="156" t="s">
        <v>308</v>
      </c>
      <c r="S187" s="155" t="s">
        <v>1048</v>
      </c>
      <c r="T187" s="155" t="s">
        <v>641</v>
      </c>
      <c r="U187" s="155" t="s">
        <v>733</v>
      </c>
    </row>
    <row r="188" spans="17:21" x14ac:dyDescent="0.3">
      <c r="Q188" s="155" t="s">
        <v>967</v>
      </c>
      <c r="R188" s="156" t="s">
        <v>308</v>
      </c>
      <c r="S188" s="155" t="s">
        <v>1108</v>
      </c>
      <c r="T188" s="155" t="s">
        <v>734</v>
      </c>
      <c r="U188" s="155" t="s">
        <v>735</v>
      </c>
    </row>
    <row r="189" spans="17:21" x14ac:dyDescent="0.3">
      <c r="Q189" s="155" t="s">
        <v>967</v>
      </c>
      <c r="R189" s="156" t="s">
        <v>308</v>
      </c>
      <c r="S189" s="155" t="s">
        <v>1109</v>
      </c>
      <c r="T189" s="155" t="s">
        <v>736</v>
      </c>
      <c r="U189" s="155" t="s">
        <v>737</v>
      </c>
    </row>
    <row r="190" spans="17:21" x14ac:dyDescent="0.3">
      <c r="Q190" s="155" t="s">
        <v>967</v>
      </c>
      <c r="R190" s="156" t="s">
        <v>308</v>
      </c>
      <c r="S190" s="155" t="s">
        <v>1110</v>
      </c>
      <c r="T190" s="155" t="s">
        <v>933</v>
      </c>
      <c r="U190" s="155" t="s">
        <v>934</v>
      </c>
    </row>
    <row r="191" spans="17:21" x14ac:dyDescent="0.3">
      <c r="Q191" s="155" t="s">
        <v>967</v>
      </c>
      <c r="R191" s="156" t="s">
        <v>308</v>
      </c>
      <c r="S191" s="155" t="s">
        <v>1111</v>
      </c>
      <c r="T191" s="155" t="s">
        <v>738</v>
      </c>
      <c r="U191" s="155" t="s">
        <v>739</v>
      </c>
    </row>
    <row r="192" spans="17:21" x14ac:dyDescent="0.3">
      <c r="Q192" s="155" t="s">
        <v>967</v>
      </c>
      <c r="R192" s="156" t="s">
        <v>308</v>
      </c>
      <c r="S192" s="155" t="s">
        <v>1132</v>
      </c>
      <c r="T192" s="155" t="s">
        <v>1133</v>
      </c>
      <c r="U192" s="155" t="s">
        <v>1133</v>
      </c>
    </row>
    <row r="193" spans="20:21" x14ac:dyDescent="0.3">
      <c r="T193" s="155" t="s">
        <v>186</v>
      </c>
      <c r="U193" s="155" t="s">
        <v>186</v>
      </c>
    </row>
  </sheetData>
  <sheetProtection algorithmName="SHA-512" hashValue="NRR+UGM8GBMdMvTWBa/1m4Gr21K8rtzLisJb3/i3dWuruzlkiznuy7Z8Tx4NpEcH86pECjfxapGqbAe26vLIMg==" saltValue="Vzl5puE8wkRDDpsGkfzMMQ==" spinCount="100000" sheet="1" objects="1" scenarios="1"/>
  <sortState xmlns:xlrd2="http://schemas.microsoft.com/office/spreadsheetml/2017/richdata2" ref="C3:E20">
    <sortCondition ref="C3:C20"/>
  </sortState>
  <phoneticPr fontId="50" type="noConversion"/>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pageSetUpPr fitToPage="1"/>
  </sheetPr>
  <dimension ref="A1:N79"/>
  <sheetViews>
    <sheetView topLeftCell="A38" zoomScale="145" zoomScaleNormal="145" workbookViewId="0">
      <selection activeCell="A76" sqref="A76"/>
    </sheetView>
  </sheetViews>
  <sheetFormatPr defaultColWidth="9.109375" defaultRowHeight="10.199999999999999" x14ac:dyDescent="0.2"/>
  <cols>
    <col min="1" max="1" width="31.88671875" style="1" customWidth="1"/>
    <col min="2" max="3" width="4.88671875" style="1" customWidth="1"/>
    <col min="4" max="8" width="10.6640625" style="1" customWidth="1"/>
    <col min="9" max="16384" width="9.109375" style="1"/>
  </cols>
  <sheetData>
    <row r="1" spans="1:8" x14ac:dyDescent="0.2">
      <c r="A1" s="24" t="s">
        <v>33</v>
      </c>
      <c r="D1" s="24" t="s">
        <v>288</v>
      </c>
      <c r="E1" s="24"/>
    </row>
    <row r="2" spans="1:8" x14ac:dyDescent="0.2">
      <c r="A2" s="1" t="s">
        <v>826</v>
      </c>
      <c r="B2" s="1" t="s">
        <v>801</v>
      </c>
      <c r="D2" s="25"/>
      <c r="E2" s="26" t="s">
        <v>123</v>
      </c>
      <c r="F2" s="26" t="s">
        <v>136</v>
      </c>
      <c r="G2" s="26" t="s">
        <v>123</v>
      </c>
      <c r="H2" s="26" t="s">
        <v>136</v>
      </c>
    </row>
    <row r="3" spans="1:8" x14ac:dyDescent="0.2">
      <c r="A3" s="1" t="s">
        <v>827</v>
      </c>
      <c r="B3" s="1" t="s">
        <v>802</v>
      </c>
      <c r="D3" s="27" t="s">
        <v>16</v>
      </c>
      <c r="E3" s="28" t="s">
        <v>124</v>
      </c>
      <c r="F3" s="28" t="s">
        <v>124</v>
      </c>
      <c r="G3" s="28" t="s">
        <v>139</v>
      </c>
      <c r="H3" s="28" t="s">
        <v>139</v>
      </c>
    </row>
    <row r="4" spans="1:8" x14ac:dyDescent="0.2">
      <c r="A4" s="1" t="s">
        <v>810</v>
      </c>
      <c r="B4" s="1" t="s">
        <v>797</v>
      </c>
      <c r="D4" s="29" t="s">
        <v>114</v>
      </c>
      <c r="E4" s="30"/>
      <c r="F4" s="30"/>
      <c r="G4" s="30"/>
      <c r="H4" s="30"/>
    </row>
    <row r="5" spans="1:8" x14ac:dyDescent="0.2">
      <c r="A5" s="1" t="s">
        <v>811</v>
      </c>
      <c r="B5" s="1" t="s">
        <v>17</v>
      </c>
      <c r="D5" s="29" t="s">
        <v>117</v>
      </c>
      <c r="E5" s="30">
        <v>2001</v>
      </c>
      <c r="F5" s="30">
        <v>2013</v>
      </c>
      <c r="G5" s="30">
        <v>2006</v>
      </c>
      <c r="H5" s="30">
        <v>2018</v>
      </c>
    </row>
    <row r="6" spans="1:8" x14ac:dyDescent="0.2">
      <c r="A6" s="1" t="s">
        <v>812</v>
      </c>
      <c r="B6" s="1" t="s">
        <v>124</v>
      </c>
      <c r="D6" s="29" t="s">
        <v>120</v>
      </c>
      <c r="E6" s="30"/>
      <c r="F6" s="30"/>
      <c r="G6" s="30"/>
      <c r="H6" s="30"/>
    </row>
    <row r="7" spans="1:8" x14ac:dyDescent="0.2">
      <c r="A7" s="1" t="s">
        <v>825</v>
      </c>
      <c r="B7" s="1" t="s">
        <v>791</v>
      </c>
      <c r="D7" s="29" t="s">
        <v>122</v>
      </c>
      <c r="E7" s="30"/>
      <c r="F7" s="30"/>
      <c r="G7" s="30"/>
      <c r="H7" s="30"/>
    </row>
    <row r="8" spans="1:8" x14ac:dyDescent="0.2">
      <c r="A8" s="1" t="s">
        <v>819</v>
      </c>
      <c r="B8" s="1" t="s">
        <v>803</v>
      </c>
      <c r="D8" s="29" t="s">
        <v>121</v>
      </c>
      <c r="E8" s="30"/>
      <c r="F8" s="30"/>
      <c r="G8" s="30"/>
      <c r="H8" s="30"/>
    </row>
    <row r="9" spans="1:8" x14ac:dyDescent="0.2">
      <c r="A9" s="1" t="s">
        <v>820</v>
      </c>
      <c r="B9" s="1" t="s">
        <v>800</v>
      </c>
      <c r="D9" s="29" t="s">
        <v>113</v>
      </c>
      <c r="E9" s="30"/>
      <c r="F9" s="30"/>
      <c r="G9" s="30"/>
      <c r="H9" s="30"/>
    </row>
    <row r="10" spans="1:8" x14ac:dyDescent="0.2">
      <c r="A10" s="1" t="s">
        <v>821</v>
      </c>
      <c r="B10" s="1" t="s">
        <v>804</v>
      </c>
      <c r="D10" s="29" t="s">
        <v>115</v>
      </c>
      <c r="E10" s="30">
        <v>2002</v>
      </c>
      <c r="F10" s="30">
        <v>2014</v>
      </c>
      <c r="G10" s="30">
        <v>2007</v>
      </c>
      <c r="H10" s="30">
        <v>2019</v>
      </c>
    </row>
    <row r="11" spans="1:8" x14ac:dyDescent="0.2">
      <c r="A11" s="1" t="s">
        <v>822</v>
      </c>
      <c r="B11" s="1" t="s">
        <v>805</v>
      </c>
      <c r="D11" s="29" t="s">
        <v>119</v>
      </c>
      <c r="E11" s="30"/>
      <c r="F11" s="30"/>
      <c r="G11" s="30"/>
      <c r="H11" s="30"/>
    </row>
    <row r="12" spans="1:8" x14ac:dyDescent="0.2">
      <c r="A12" s="1" t="s">
        <v>823</v>
      </c>
      <c r="B12" s="1" t="s">
        <v>793</v>
      </c>
      <c r="D12" s="29" t="s">
        <v>116</v>
      </c>
      <c r="E12" s="30">
        <v>2000</v>
      </c>
      <c r="F12" s="30">
        <v>2012</v>
      </c>
      <c r="G12" s="30">
        <v>2005</v>
      </c>
      <c r="H12" s="30">
        <v>2017</v>
      </c>
    </row>
    <row r="13" spans="1:8" x14ac:dyDescent="0.2">
      <c r="A13" s="1" t="s">
        <v>813</v>
      </c>
      <c r="B13" s="1" t="s">
        <v>796</v>
      </c>
      <c r="D13" s="29" t="s">
        <v>118</v>
      </c>
      <c r="E13" s="30"/>
      <c r="F13" s="30"/>
      <c r="G13" s="30"/>
      <c r="H13" s="30"/>
    </row>
    <row r="14" spans="1:8" x14ac:dyDescent="0.2">
      <c r="A14" s="1" t="s">
        <v>814</v>
      </c>
      <c r="B14" s="1" t="s">
        <v>794</v>
      </c>
      <c r="D14" s="29"/>
      <c r="E14" s="30"/>
      <c r="F14" s="30"/>
      <c r="G14" s="30"/>
      <c r="H14" s="30"/>
    </row>
    <row r="15" spans="1:8" x14ac:dyDescent="0.2">
      <c r="A15" s="1" t="s">
        <v>851</v>
      </c>
      <c r="B15" s="1" t="s">
        <v>852</v>
      </c>
      <c r="D15" s="29"/>
      <c r="E15" s="30"/>
      <c r="F15" s="30"/>
      <c r="G15" s="30"/>
      <c r="H15" s="30"/>
    </row>
    <row r="16" spans="1:8" x14ac:dyDescent="0.2">
      <c r="A16" s="1" t="s">
        <v>815</v>
      </c>
      <c r="B16" s="1" t="s">
        <v>806</v>
      </c>
      <c r="D16" s="29"/>
      <c r="E16" s="30"/>
      <c r="F16" s="30"/>
      <c r="G16" s="30"/>
      <c r="H16" s="30"/>
    </row>
    <row r="17" spans="1:14" x14ac:dyDescent="0.2">
      <c r="A17" s="1" t="s">
        <v>824</v>
      </c>
      <c r="B17" s="1" t="s">
        <v>792</v>
      </c>
      <c r="D17" s="29"/>
      <c r="E17" s="30"/>
      <c r="F17" s="30"/>
      <c r="G17" s="30"/>
      <c r="H17" s="30"/>
    </row>
    <row r="18" spans="1:14" x14ac:dyDescent="0.2">
      <c r="A18" s="1" t="s">
        <v>816</v>
      </c>
      <c r="B18" s="1" t="s">
        <v>807</v>
      </c>
      <c r="D18" s="56" t="s">
        <v>193</v>
      </c>
      <c r="E18" s="30"/>
      <c r="F18" s="30"/>
      <c r="G18" s="30"/>
      <c r="H18" s="30"/>
    </row>
    <row r="19" spans="1:14" x14ac:dyDescent="0.2">
      <c r="A19" s="1" t="s">
        <v>817</v>
      </c>
      <c r="B19" s="1" t="s">
        <v>799</v>
      </c>
      <c r="D19" s="283" t="s">
        <v>186</v>
      </c>
      <c r="E19" s="30">
        <v>0</v>
      </c>
      <c r="F19" s="30">
        <v>0</v>
      </c>
      <c r="G19" s="30">
        <v>0</v>
      </c>
      <c r="H19" s="30">
        <v>0</v>
      </c>
    </row>
    <row r="20" spans="1:14" x14ac:dyDescent="0.2">
      <c r="A20" s="1" t="s">
        <v>829</v>
      </c>
      <c r="B20" s="1" t="s">
        <v>808</v>
      </c>
      <c r="D20" s="284" t="s">
        <v>131</v>
      </c>
      <c r="E20" s="30">
        <v>2000</v>
      </c>
      <c r="F20" s="30">
        <v>2012</v>
      </c>
      <c r="G20" s="30">
        <v>2010</v>
      </c>
      <c r="H20" s="30">
        <v>2022</v>
      </c>
      <c r="J20" s="29"/>
      <c r="K20" s="172"/>
      <c r="L20" s="30"/>
      <c r="M20" s="30"/>
      <c r="N20" s="30"/>
    </row>
    <row r="21" spans="1:14" x14ac:dyDescent="0.2">
      <c r="A21" s="1" t="s">
        <v>828</v>
      </c>
      <c r="B21" s="1" t="s">
        <v>798</v>
      </c>
      <c r="D21" s="284" t="s">
        <v>893</v>
      </c>
      <c r="E21" s="172">
        <v>2003</v>
      </c>
      <c r="F21" s="30">
        <v>2015</v>
      </c>
      <c r="G21" s="30">
        <v>2008</v>
      </c>
      <c r="H21" s="30">
        <v>2020</v>
      </c>
      <c r="J21" s="29"/>
      <c r="K21" s="172"/>
      <c r="L21" s="30"/>
      <c r="M21" s="30"/>
      <c r="N21" s="30"/>
    </row>
    <row r="22" spans="1:14" x14ac:dyDescent="0.2">
      <c r="A22" s="1" t="s">
        <v>830</v>
      </c>
      <c r="B22" s="1" t="s">
        <v>809</v>
      </c>
      <c r="D22" s="284" t="s">
        <v>130</v>
      </c>
      <c r="E22" s="30">
        <v>2002</v>
      </c>
      <c r="F22" s="30">
        <v>2014</v>
      </c>
      <c r="G22" s="30">
        <v>2010</v>
      </c>
      <c r="H22" s="30">
        <v>2022</v>
      </c>
    </row>
    <row r="23" spans="1:14" x14ac:dyDescent="0.2">
      <c r="A23" s="1" t="s">
        <v>831</v>
      </c>
      <c r="B23" s="1" t="s">
        <v>795</v>
      </c>
      <c r="D23" s="284" t="s">
        <v>887</v>
      </c>
      <c r="E23" s="30">
        <v>2002</v>
      </c>
      <c r="F23" s="30">
        <v>2014</v>
      </c>
      <c r="G23" s="30">
        <v>2009</v>
      </c>
      <c r="H23" s="30">
        <v>2021</v>
      </c>
    </row>
    <row r="24" spans="1:14" x14ac:dyDescent="0.2">
      <c r="A24" s="1" t="s">
        <v>832</v>
      </c>
      <c r="B24" s="1" t="s">
        <v>818</v>
      </c>
      <c r="D24" s="284" t="s">
        <v>14</v>
      </c>
      <c r="E24" s="30">
        <v>2003</v>
      </c>
      <c r="F24" s="30">
        <v>2015</v>
      </c>
      <c r="G24" s="30">
        <v>2008</v>
      </c>
      <c r="H24" s="30">
        <v>2020</v>
      </c>
    </row>
    <row r="25" spans="1:14" x14ac:dyDescent="0.2">
      <c r="D25" s="284" t="s">
        <v>886</v>
      </c>
      <c r="E25" s="30">
        <v>2003</v>
      </c>
      <c r="F25" s="30">
        <v>2015</v>
      </c>
      <c r="G25" s="30">
        <v>2009</v>
      </c>
      <c r="H25" s="30">
        <v>2021</v>
      </c>
    </row>
    <row r="26" spans="1:14" x14ac:dyDescent="0.2">
      <c r="A26" s="24" t="s">
        <v>35</v>
      </c>
      <c r="D26" s="284" t="s">
        <v>8</v>
      </c>
      <c r="E26" s="30">
        <v>0</v>
      </c>
      <c r="F26" s="30">
        <v>0</v>
      </c>
      <c r="G26" s="30">
        <v>0</v>
      </c>
      <c r="H26" s="30">
        <v>0</v>
      </c>
    </row>
    <row r="27" spans="1:14" x14ac:dyDescent="0.2">
      <c r="A27" s="1" t="s">
        <v>99</v>
      </c>
      <c r="D27" s="284" t="s">
        <v>132</v>
      </c>
      <c r="E27" s="30">
        <v>2004</v>
      </c>
      <c r="F27" s="30">
        <v>2016</v>
      </c>
      <c r="G27" s="30">
        <v>2010</v>
      </c>
      <c r="H27" s="30">
        <v>2022</v>
      </c>
    </row>
    <row r="28" spans="1:14" x14ac:dyDescent="0.2">
      <c r="A28" s="1" t="s">
        <v>100</v>
      </c>
      <c r="D28" s="284" t="s">
        <v>129</v>
      </c>
      <c r="E28" s="30">
        <v>2001</v>
      </c>
      <c r="F28" s="30">
        <v>2013</v>
      </c>
      <c r="G28" s="30">
        <v>2010</v>
      </c>
      <c r="H28" s="30">
        <v>2022</v>
      </c>
    </row>
    <row r="29" spans="1:14" x14ac:dyDescent="0.2">
      <c r="A29" s="1" t="s">
        <v>4</v>
      </c>
      <c r="D29" s="284" t="s">
        <v>894</v>
      </c>
      <c r="E29" s="172">
        <v>2003</v>
      </c>
      <c r="F29" s="30">
        <v>2015</v>
      </c>
      <c r="G29" s="30">
        <v>2008</v>
      </c>
      <c r="H29" s="30">
        <v>2020</v>
      </c>
    </row>
    <row r="30" spans="1:14" x14ac:dyDescent="0.2">
      <c r="A30" s="1" t="s">
        <v>101</v>
      </c>
    </row>
    <row r="31" spans="1:14" x14ac:dyDescent="0.2">
      <c r="E31" s="49"/>
      <c r="J31" s="29"/>
      <c r="K31" s="172"/>
      <c r="L31" s="30"/>
      <c r="M31" s="30"/>
      <c r="N31" s="30"/>
    </row>
    <row r="32" spans="1:14" x14ac:dyDescent="0.2">
      <c r="A32" s="24" t="s">
        <v>36</v>
      </c>
      <c r="D32" s="56" t="s">
        <v>194</v>
      </c>
      <c r="E32" s="30"/>
      <c r="F32" s="30"/>
      <c r="G32" s="30"/>
      <c r="H32" s="30"/>
    </row>
    <row r="33" spans="1:8" x14ac:dyDescent="0.2">
      <c r="A33" s="1" t="s">
        <v>39</v>
      </c>
      <c r="B33" s="358" t="s">
        <v>306</v>
      </c>
      <c r="D33" s="49" t="s">
        <v>186</v>
      </c>
      <c r="E33" s="30">
        <v>0</v>
      </c>
      <c r="F33" s="30">
        <v>0</v>
      </c>
      <c r="G33" s="30">
        <v>0</v>
      </c>
      <c r="H33" s="30">
        <v>0</v>
      </c>
    </row>
    <row r="34" spans="1:8" x14ac:dyDescent="0.2">
      <c r="A34" s="1" t="s">
        <v>56</v>
      </c>
      <c r="B34" s="358" t="s">
        <v>307</v>
      </c>
      <c r="D34" s="29" t="s">
        <v>131</v>
      </c>
      <c r="E34" s="30">
        <v>2000</v>
      </c>
      <c r="F34" s="30">
        <v>2012</v>
      </c>
      <c r="G34" s="30">
        <v>2005</v>
      </c>
      <c r="H34" s="30">
        <v>2017</v>
      </c>
    </row>
    <row r="35" spans="1:8" x14ac:dyDescent="0.2">
      <c r="A35" s="1" t="s">
        <v>55</v>
      </c>
      <c r="B35" s="358" t="s">
        <v>308</v>
      </c>
      <c r="D35" s="29" t="s">
        <v>893</v>
      </c>
      <c r="E35" s="172">
        <v>2003</v>
      </c>
      <c r="F35" s="30">
        <v>2015</v>
      </c>
      <c r="G35" s="30">
        <v>2008</v>
      </c>
      <c r="H35" s="30">
        <v>2020</v>
      </c>
    </row>
    <row r="36" spans="1:8" x14ac:dyDescent="0.2">
      <c r="A36" s="1" t="s">
        <v>45</v>
      </c>
      <c r="B36" s="358" t="s">
        <v>309</v>
      </c>
      <c r="D36" s="29" t="s">
        <v>99</v>
      </c>
      <c r="E36" s="30">
        <v>3069</v>
      </c>
      <c r="F36" s="30">
        <v>3069</v>
      </c>
      <c r="G36" s="30">
        <v>3069</v>
      </c>
      <c r="H36" s="30">
        <v>3069</v>
      </c>
    </row>
    <row r="37" spans="1:8" x14ac:dyDescent="0.2">
      <c r="A37" s="1" t="s">
        <v>44</v>
      </c>
      <c r="B37" s="358" t="s">
        <v>309</v>
      </c>
      <c r="D37" s="29" t="s">
        <v>786</v>
      </c>
      <c r="E37" s="30">
        <v>2036</v>
      </c>
      <c r="F37" s="30">
        <v>2036</v>
      </c>
      <c r="G37" s="30">
        <v>0</v>
      </c>
      <c r="H37" s="30">
        <v>0</v>
      </c>
    </row>
    <row r="38" spans="1:8" x14ac:dyDescent="0.2">
      <c r="A38" s="1" t="s">
        <v>51</v>
      </c>
      <c r="B38" s="358" t="s">
        <v>310</v>
      </c>
      <c r="D38" s="29" t="s">
        <v>130</v>
      </c>
      <c r="E38" s="30">
        <v>2002</v>
      </c>
      <c r="F38" s="30">
        <v>2014</v>
      </c>
      <c r="G38" s="30">
        <v>2007</v>
      </c>
      <c r="H38" s="30">
        <v>2019</v>
      </c>
    </row>
    <row r="39" spans="1:8" x14ac:dyDescent="0.2">
      <c r="A39" s="1" t="s">
        <v>42</v>
      </c>
      <c r="B39" s="358" t="s">
        <v>307</v>
      </c>
      <c r="D39" s="29" t="s">
        <v>14</v>
      </c>
      <c r="E39" s="30">
        <v>2003</v>
      </c>
      <c r="F39" s="30">
        <v>2015</v>
      </c>
      <c r="G39" s="30">
        <v>2008</v>
      </c>
      <c r="H39" s="30">
        <v>2020</v>
      </c>
    </row>
    <row r="40" spans="1:8" x14ac:dyDescent="0.2">
      <c r="A40" s="1" t="s">
        <v>50</v>
      </c>
      <c r="B40" s="358" t="s">
        <v>311</v>
      </c>
      <c r="D40" s="29" t="s">
        <v>8</v>
      </c>
      <c r="E40" s="30">
        <v>0</v>
      </c>
      <c r="F40" s="30">
        <v>0</v>
      </c>
      <c r="G40" s="30">
        <v>0</v>
      </c>
      <c r="H40" s="30">
        <v>0</v>
      </c>
    </row>
    <row r="41" spans="1:8" x14ac:dyDescent="0.2">
      <c r="A41" s="1" t="s">
        <v>960</v>
      </c>
      <c r="B41" s="358" t="s">
        <v>961</v>
      </c>
      <c r="D41" s="85" t="s">
        <v>129</v>
      </c>
      <c r="E41" s="30">
        <v>2001</v>
      </c>
      <c r="F41" s="30">
        <v>2013</v>
      </c>
      <c r="G41" s="30">
        <v>2006</v>
      </c>
      <c r="H41" s="30">
        <v>2018</v>
      </c>
    </row>
    <row r="42" spans="1:8" x14ac:dyDescent="0.2">
      <c r="A42" s="1" t="s">
        <v>48</v>
      </c>
      <c r="B42" s="358" t="s">
        <v>312</v>
      </c>
      <c r="D42" s="49"/>
      <c r="E42" s="30"/>
      <c r="F42" s="30"/>
      <c r="G42" s="30"/>
      <c r="H42" s="30"/>
    </row>
    <row r="43" spans="1:8" x14ac:dyDescent="0.2">
      <c r="A43" s="1" t="s">
        <v>959</v>
      </c>
      <c r="B43" s="358">
        <v>16</v>
      </c>
    </row>
    <row r="44" spans="1:8" x14ac:dyDescent="0.2">
      <c r="A44" s="1" t="s">
        <v>43</v>
      </c>
      <c r="B44" s="358" t="s">
        <v>313</v>
      </c>
      <c r="D44" s="24"/>
    </row>
    <row r="45" spans="1:8" x14ac:dyDescent="0.2">
      <c r="A45" s="1" t="s">
        <v>40</v>
      </c>
      <c r="B45" s="358" t="s">
        <v>314</v>
      </c>
    </row>
    <row r="46" spans="1:8" x14ac:dyDescent="0.2">
      <c r="A46" s="1" t="s">
        <v>53</v>
      </c>
      <c r="B46" s="358" t="s">
        <v>315</v>
      </c>
    </row>
    <row r="47" spans="1:8" x14ac:dyDescent="0.2">
      <c r="A47" s="1" t="s">
        <v>54</v>
      </c>
      <c r="B47" s="358" t="s">
        <v>316</v>
      </c>
    </row>
    <row r="48" spans="1:8" x14ac:dyDescent="0.2">
      <c r="A48" s="1" t="s">
        <v>46</v>
      </c>
      <c r="B48" s="358" t="s">
        <v>317</v>
      </c>
    </row>
    <row r="49" spans="1:2" x14ac:dyDescent="0.2">
      <c r="A49" s="1" t="s">
        <v>47</v>
      </c>
      <c r="B49" s="358" t="s">
        <v>318</v>
      </c>
    </row>
    <row r="50" spans="1:2" x14ac:dyDescent="0.2">
      <c r="A50" s="1" t="s">
        <v>38</v>
      </c>
      <c r="B50" s="358" t="s">
        <v>319</v>
      </c>
    </row>
    <row r="51" spans="1:2" x14ac:dyDescent="0.2">
      <c r="A51" s="1" t="s">
        <v>37</v>
      </c>
      <c r="B51" s="358" t="s">
        <v>319</v>
      </c>
    </row>
    <row r="52" spans="1:2" x14ac:dyDescent="0.2">
      <c r="A52" s="1" t="s">
        <v>49</v>
      </c>
      <c r="B52" s="358" t="s">
        <v>320</v>
      </c>
    </row>
    <row r="53" spans="1:2" x14ac:dyDescent="0.2">
      <c r="A53" s="1" t="s">
        <v>41</v>
      </c>
      <c r="B53" s="358" t="s">
        <v>321</v>
      </c>
    </row>
    <row r="54" spans="1:2" x14ac:dyDescent="0.2">
      <c r="A54" s="1" t="s">
        <v>52</v>
      </c>
      <c r="B54" s="358" t="s">
        <v>322</v>
      </c>
    </row>
    <row r="56" spans="1:2" x14ac:dyDescent="0.2">
      <c r="A56" s="24" t="s">
        <v>80</v>
      </c>
    </row>
    <row r="57" spans="1:2" x14ac:dyDescent="0.2">
      <c r="A57" s="1" t="s">
        <v>81</v>
      </c>
    </row>
    <row r="58" spans="1:2" x14ac:dyDescent="0.2">
      <c r="A58" s="1" t="s">
        <v>82</v>
      </c>
    </row>
    <row r="60" spans="1:2" x14ac:dyDescent="0.2">
      <c r="A60" s="1" t="s">
        <v>83</v>
      </c>
    </row>
    <row r="61" spans="1:2" x14ac:dyDescent="0.2">
      <c r="A61" s="1" t="s">
        <v>84</v>
      </c>
    </row>
    <row r="62" spans="1:2" x14ac:dyDescent="0.2">
      <c r="A62" s="1" t="s">
        <v>89</v>
      </c>
    </row>
    <row r="64" spans="1:2" x14ac:dyDescent="0.2">
      <c r="A64" s="24" t="s">
        <v>91</v>
      </c>
    </row>
    <row r="65" spans="1:1" x14ac:dyDescent="0.2">
      <c r="A65" s="1" t="s">
        <v>92</v>
      </c>
    </row>
    <row r="66" spans="1:1" x14ac:dyDescent="0.2">
      <c r="A66" s="1" t="s">
        <v>93</v>
      </c>
    </row>
    <row r="67" spans="1:1" x14ac:dyDescent="0.2">
      <c r="A67" s="1" t="s">
        <v>94</v>
      </c>
    </row>
    <row r="68" spans="1:1" x14ac:dyDescent="0.2">
      <c r="A68" s="1" t="s">
        <v>95</v>
      </c>
    </row>
    <row r="69" spans="1:1" x14ac:dyDescent="0.2">
      <c r="A69" s="1" t="s">
        <v>96</v>
      </c>
    </row>
    <row r="70" spans="1:1" x14ac:dyDescent="0.2">
      <c r="A70" s="1" t="s">
        <v>97</v>
      </c>
    </row>
    <row r="71" spans="1:1" x14ac:dyDescent="0.2">
      <c r="A71" s="1" t="s">
        <v>98</v>
      </c>
    </row>
    <row r="73" spans="1:1" x14ac:dyDescent="0.2">
      <c r="A73" s="24" t="s">
        <v>137</v>
      </c>
    </row>
    <row r="74" spans="1:1" x14ac:dyDescent="0.2">
      <c r="A74" s="84">
        <v>0.67</v>
      </c>
    </row>
    <row r="75" spans="1:1" x14ac:dyDescent="0.2">
      <c r="A75" s="84">
        <v>0.65500000000000003</v>
      </c>
    </row>
    <row r="77" spans="1:1" x14ac:dyDescent="0.2">
      <c r="A77" s="24" t="s">
        <v>31</v>
      </c>
    </row>
    <row r="78" spans="1:1" x14ac:dyDescent="0.2">
      <c r="A78" s="1" t="s">
        <v>83</v>
      </c>
    </row>
    <row r="79" spans="1:1" x14ac:dyDescent="0.2">
      <c r="A79" s="1" t="s">
        <v>84</v>
      </c>
    </row>
  </sheetData>
  <sheetProtection algorithmName="SHA-512" hashValue="dF2s9x7692NmkIva5z9qmT8F+cx1vIHs9jtEj/5rsP57R1SYsvjs0gKGqcSa6VYK2P97gJx5FMam/vl5bHk6Yw==" saltValue="UVd25EKeBIkCDDCLXzHbJQ==" spinCount="100000" sheet="1" objects="1" scenarios="1"/>
  <sortState xmlns:xlrd2="http://schemas.microsoft.com/office/spreadsheetml/2017/richdata2" ref="D33:H41">
    <sortCondition ref="D33"/>
  </sortState>
  <phoneticPr fontId="50" type="noConversion"/>
  <printOptions gridLine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1C386-8792-45BB-BBA5-B669E6B43017}">
  <sheetPr codeName="Sheet15">
    <pageSetUpPr fitToPage="1"/>
  </sheetPr>
  <dimension ref="B2:C134"/>
  <sheetViews>
    <sheetView showGridLines="0" showRowColHeaders="0" workbookViewId="0">
      <pane ySplit="4" topLeftCell="A5" activePane="bottomLeft" state="frozen"/>
      <selection pane="bottomLeft" activeCell="B5" sqref="B5"/>
    </sheetView>
  </sheetViews>
  <sheetFormatPr defaultRowHeight="18" x14ac:dyDescent="0.35"/>
  <cols>
    <col min="1" max="1" width="3.5546875" style="143" customWidth="1"/>
    <col min="2" max="2" width="13.44140625" style="143" customWidth="1"/>
    <col min="3" max="3" width="93.33203125" style="143" customWidth="1"/>
    <col min="4" max="257" width="9.109375" style="143"/>
    <col min="258" max="258" width="96.33203125" style="143" customWidth="1"/>
    <col min="259" max="513" width="9.109375" style="143"/>
    <col min="514" max="514" width="96.33203125" style="143" customWidth="1"/>
    <col min="515" max="769" width="9.109375" style="143"/>
    <col min="770" max="770" width="96.33203125" style="143" customWidth="1"/>
    <col min="771" max="1025" width="9.109375" style="143"/>
    <col min="1026" max="1026" width="96.33203125" style="143" customWidth="1"/>
    <col min="1027" max="1281" width="9.109375" style="143"/>
    <col min="1282" max="1282" width="96.33203125" style="143" customWidth="1"/>
    <col min="1283" max="1537" width="9.109375" style="143"/>
    <col min="1538" max="1538" width="96.33203125" style="143" customWidth="1"/>
    <col min="1539" max="1793" width="9.109375" style="143"/>
    <col min="1794" max="1794" width="96.33203125" style="143" customWidth="1"/>
    <col min="1795" max="2049" width="9.109375" style="143"/>
    <col min="2050" max="2050" width="96.33203125" style="143" customWidth="1"/>
    <col min="2051" max="2305" width="9.109375" style="143"/>
    <col min="2306" max="2306" width="96.33203125" style="143" customWidth="1"/>
    <col min="2307" max="2561" width="9.109375" style="143"/>
    <col min="2562" max="2562" width="96.33203125" style="143" customWidth="1"/>
    <col min="2563" max="2817" width="9.109375" style="143"/>
    <col min="2818" max="2818" width="96.33203125" style="143" customWidth="1"/>
    <col min="2819" max="3073" width="9.109375" style="143"/>
    <col min="3074" max="3074" width="96.33203125" style="143" customWidth="1"/>
    <col min="3075" max="3329" width="9.109375" style="143"/>
    <col min="3330" max="3330" width="96.33203125" style="143" customWidth="1"/>
    <col min="3331" max="3585" width="9.109375" style="143"/>
    <col min="3586" max="3586" width="96.33203125" style="143" customWidth="1"/>
    <col min="3587" max="3841" width="9.109375" style="143"/>
    <col min="3842" max="3842" width="96.33203125" style="143" customWidth="1"/>
    <col min="3843" max="4097" width="9.109375" style="143"/>
    <col min="4098" max="4098" width="96.33203125" style="143" customWidth="1"/>
    <col min="4099" max="4353" width="9.109375" style="143"/>
    <col min="4354" max="4354" width="96.33203125" style="143" customWidth="1"/>
    <col min="4355" max="4609" width="9.109375" style="143"/>
    <col min="4610" max="4610" width="96.33203125" style="143" customWidth="1"/>
    <col min="4611" max="4865" width="9.109375" style="143"/>
    <col min="4866" max="4866" width="96.33203125" style="143" customWidth="1"/>
    <col min="4867" max="5121" width="9.109375" style="143"/>
    <col min="5122" max="5122" width="96.33203125" style="143" customWidth="1"/>
    <col min="5123" max="5377" width="9.109375" style="143"/>
    <col min="5378" max="5378" width="96.33203125" style="143" customWidth="1"/>
    <col min="5379" max="5633" width="9.109375" style="143"/>
    <col min="5634" max="5634" width="96.33203125" style="143" customWidth="1"/>
    <col min="5635" max="5889" width="9.109375" style="143"/>
    <col min="5890" max="5890" width="96.33203125" style="143" customWidth="1"/>
    <col min="5891" max="6145" width="9.109375" style="143"/>
    <col min="6146" max="6146" width="96.33203125" style="143" customWidth="1"/>
    <col min="6147" max="6401" width="9.109375" style="143"/>
    <col min="6402" max="6402" width="96.33203125" style="143" customWidth="1"/>
    <col min="6403" max="6657" width="9.109375" style="143"/>
    <col min="6658" max="6658" width="96.33203125" style="143" customWidth="1"/>
    <col min="6659" max="6913" width="9.109375" style="143"/>
    <col min="6914" max="6914" width="96.33203125" style="143" customWidth="1"/>
    <col min="6915" max="7169" width="9.109375" style="143"/>
    <col min="7170" max="7170" width="96.33203125" style="143" customWidth="1"/>
    <col min="7171" max="7425" width="9.109375" style="143"/>
    <col min="7426" max="7426" width="96.33203125" style="143" customWidth="1"/>
    <col min="7427" max="7681" width="9.109375" style="143"/>
    <col min="7682" max="7682" width="96.33203125" style="143" customWidth="1"/>
    <col min="7683" max="7937" width="9.109375" style="143"/>
    <col min="7938" max="7938" width="96.33203125" style="143" customWidth="1"/>
    <col min="7939" max="8193" width="9.109375" style="143"/>
    <col min="8194" max="8194" width="96.33203125" style="143" customWidth="1"/>
    <col min="8195" max="8449" width="9.109375" style="143"/>
    <col min="8450" max="8450" width="96.33203125" style="143" customWidth="1"/>
    <col min="8451" max="8705" width="9.109375" style="143"/>
    <col min="8706" max="8706" width="96.33203125" style="143" customWidth="1"/>
    <col min="8707" max="8961" width="9.109375" style="143"/>
    <col min="8962" max="8962" width="96.33203125" style="143" customWidth="1"/>
    <col min="8963" max="9217" width="9.109375" style="143"/>
    <col min="9218" max="9218" width="96.33203125" style="143" customWidth="1"/>
    <col min="9219" max="9473" width="9.109375" style="143"/>
    <col min="9474" max="9474" width="96.33203125" style="143" customWidth="1"/>
    <col min="9475" max="9729" width="9.109375" style="143"/>
    <col min="9730" max="9730" width="96.33203125" style="143" customWidth="1"/>
    <col min="9731" max="9985" width="9.109375" style="143"/>
    <col min="9986" max="9986" width="96.33203125" style="143" customWidth="1"/>
    <col min="9987" max="10241" width="9.109375" style="143"/>
    <col min="10242" max="10242" width="96.33203125" style="143" customWidth="1"/>
    <col min="10243" max="10497" width="9.109375" style="143"/>
    <col min="10498" max="10498" width="96.33203125" style="143" customWidth="1"/>
    <col min="10499" max="10753" width="9.109375" style="143"/>
    <col min="10754" max="10754" width="96.33203125" style="143" customWidth="1"/>
    <col min="10755" max="11009" width="9.109375" style="143"/>
    <col min="11010" max="11010" width="96.33203125" style="143" customWidth="1"/>
    <col min="11011" max="11265" width="9.109375" style="143"/>
    <col min="11266" max="11266" width="96.33203125" style="143" customWidth="1"/>
    <col min="11267" max="11521" width="9.109375" style="143"/>
    <col min="11522" max="11522" width="96.33203125" style="143" customWidth="1"/>
    <col min="11523" max="11777" width="9.109375" style="143"/>
    <col min="11778" max="11778" width="96.33203125" style="143" customWidth="1"/>
    <col min="11779" max="12033" width="9.109375" style="143"/>
    <col min="12034" max="12034" width="96.33203125" style="143" customWidth="1"/>
    <col min="12035" max="12289" width="9.109375" style="143"/>
    <col min="12290" max="12290" width="96.33203125" style="143" customWidth="1"/>
    <col min="12291" max="12545" width="9.109375" style="143"/>
    <col min="12546" max="12546" width="96.33203125" style="143" customWidth="1"/>
    <col min="12547" max="12801" width="9.109375" style="143"/>
    <col min="12802" max="12802" width="96.33203125" style="143" customWidth="1"/>
    <col min="12803" max="13057" width="9.109375" style="143"/>
    <col min="13058" max="13058" width="96.33203125" style="143" customWidth="1"/>
    <col min="13059" max="13313" width="9.109375" style="143"/>
    <col min="13314" max="13314" width="96.33203125" style="143" customWidth="1"/>
    <col min="13315" max="13569" width="9.109375" style="143"/>
    <col min="13570" max="13570" width="96.33203125" style="143" customWidth="1"/>
    <col min="13571" max="13825" width="9.109375" style="143"/>
    <col min="13826" max="13826" width="96.33203125" style="143" customWidth="1"/>
    <col min="13827" max="14081" width="9.109375" style="143"/>
    <col min="14082" max="14082" width="96.33203125" style="143" customWidth="1"/>
    <col min="14083" max="14337" width="9.109375" style="143"/>
    <col min="14338" max="14338" width="96.33203125" style="143" customWidth="1"/>
    <col min="14339" max="14593" width="9.109375" style="143"/>
    <col min="14594" max="14594" width="96.33203125" style="143" customWidth="1"/>
    <col min="14595" max="14849" width="9.109375" style="143"/>
    <col min="14850" max="14850" width="96.33203125" style="143" customWidth="1"/>
    <col min="14851" max="15105" width="9.109375" style="143"/>
    <col min="15106" max="15106" width="96.33203125" style="143" customWidth="1"/>
    <col min="15107" max="15361" width="9.109375" style="143"/>
    <col min="15362" max="15362" width="96.33203125" style="143" customWidth="1"/>
    <col min="15363" max="15617" width="9.109375" style="143"/>
    <col min="15618" max="15618" width="96.33203125" style="143" customWidth="1"/>
    <col min="15619" max="15873" width="9.109375" style="143"/>
    <col min="15874" max="15874" width="96.33203125" style="143" customWidth="1"/>
    <col min="15875" max="16129" width="9.109375" style="143"/>
    <col min="16130" max="16130" width="96.33203125" style="143" customWidth="1"/>
    <col min="16131" max="16384" width="9.109375" style="143"/>
  </cols>
  <sheetData>
    <row r="2" spans="2:3" ht="39" customHeight="1" x14ac:dyDescent="0.35">
      <c r="B2" s="369" t="s">
        <v>857</v>
      </c>
      <c r="C2" s="369"/>
    </row>
    <row r="3" spans="2:3" s="144" customFormat="1" ht="15.6" x14ac:dyDescent="0.3"/>
    <row r="4" spans="2:3" x14ac:dyDescent="0.35">
      <c r="B4" s="235" t="s">
        <v>0</v>
      </c>
      <c r="C4" s="235" t="s">
        <v>858</v>
      </c>
    </row>
    <row r="5" spans="2:3" s="146" customFormat="1" ht="14.4" x14ac:dyDescent="0.3">
      <c r="B5" s="285">
        <v>45295</v>
      </c>
      <c r="C5" s="299" t="s">
        <v>1145</v>
      </c>
    </row>
    <row r="6" spans="2:3" s="146" customFormat="1" ht="14.4" x14ac:dyDescent="0.3">
      <c r="B6" s="285">
        <v>45166</v>
      </c>
      <c r="C6" s="299" t="s">
        <v>1144</v>
      </c>
    </row>
    <row r="7" spans="2:3" s="146" customFormat="1" ht="14.4" x14ac:dyDescent="0.3">
      <c r="B7" s="285">
        <v>45043</v>
      </c>
      <c r="C7" s="299" t="s">
        <v>1143</v>
      </c>
    </row>
    <row r="8" spans="2:3" s="146" customFormat="1" ht="14.4" x14ac:dyDescent="0.3">
      <c r="B8" s="285">
        <v>44932</v>
      </c>
      <c r="C8" s="299" t="s">
        <v>1142</v>
      </c>
    </row>
    <row r="9" spans="2:3" s="146" customFormat="1" ht="28.8" x14ac:dyDescent="0.3">
      <c r="B9" s="285">
        <v>44902</v>
      </c>
      <c r="C9" s="299" t="s">
        <v>1131</v>
      </c>
    </row>
    <row r="10" spans="2:3" s="146" customFormat="1" ht="14.4" x14ac:dyDescent="0.3">
      <c r="B10" s="285">
        <v>44743</v>
      </c>
      <c r="C10" s="299" t="s">
        <v>1130</v>
      </c>
    </row>
    <row r="11" spans="2:3" s="146" customFormat="1" ht="28.8" x14ac:dyDescent="0.3">
      <c r="B11" s="285">
        <v>44742</v>
      </c>
      <c r="C11" s="299" t="s">
        <v>1112</v>
      </c>
    </row>
    <row r="12" spans="2:3" s="146" customFormat="1" ht="28.8" x14ac:dyDescent="0.3">
      <c r="B12" s="285">
        <v>44572</v>
      </c>
      <c r="C12" s="299" t="s">
        <v>946</v>
      </c>
    </row>
    <row r="13" spans="2:3" s="146" customFormat="1" ht="14.4" x14ac:dyDescent="0.3">
      <c r="B13" s="285">
        <v>44197</v>
      </c>
      <c r="C13" s="299" t="s">
        <v>942</v>
      </c>
    </row>
    <row r="14" spans="2:3" s="146" customFormat="1" ht="43.2" x14ac:dyDescent="0.3">
      <c r="B14" s="285">
        <v>43836</v>
      </c>
      <c r="C14" s="299" t="s">
        <v>1141</v>
      </c>
    </row>
    <row r="15" spans="2:3" s="146" customFormat="1" ht="57.6" x14ac:dyDescent="0.3">
      <c r="B15" s="285">
        <v>43738</v>
      </c>
      <c r="C15" s="299" t="s">
        <v>941</v>
      </c>
    </row>
    <row r="16" spans="2:3" s="146" customFormat="1" ht="14.4" x14ac:dyDescent="0.3">
      <c r="B16" s="285">
        <v>43661</v>
      </c>
      <c r="C16" s="299" t="s">
        <v>935</v>
      </c>
    </row>
    <row r="17" spans="2:3" s="146" customFormat="1" ht="14.4" x14ac:dyDescent="0.3">
      <c r="B17" s="285">
        <v>43614</v>
      </c>
      <c r="C17" s="299" t="s">
        <v>912</v>
      </c>
    </row>
    <row r="18" spans="2:3" s="146" customFormat="1" ht="28.8" x14ac:dyDescent="0.3">
      <c r="B18" s="285">
        <v>43543</v>
      </c>
      <c r="C18" s="299" t="s">
        <v>910</v>
      </c>
    </row>
    <row r="19" spans="2:3" s="146" customFormat="1" ht="14.4" x14ac:dyDescent="0.3">
      <c r="B19" s="285">
        <v>43446</v>
      </c>
      <c r="C19" s="299" t="s">
        <v>909</v>
      </c>
    </row>
    <row r="20" spans="2:3" s="146" customFormat="1" ht="43.2" x14ac:dyDescent="0.3">
      <c r="B20" s="285">
        <v>43360</v>
      </c>
      <c r="C20" s="299" t="s">
        <v>908</v>
      </c>
    </row>
    <row r="21" spans="2:3" s="146" customFormat="1" ht="57.6" x14ac:dyDescent="0.3">
      <c r="B21" s="285">
        <v>43280</v>
      </c>
      <c r="C21" s="299" t="s">
        <v>904</v>
      </c>
    </row>
    <row r="22" spans="2:3" s="146" customFormat="1" ht="86.4" x14ac:dyDescent="0.3">
      <c r="B22" s="285">
        <v>43195</v>
      </c>
      <c r="C22" s="299" t="s">
        <v>895</v>
      </c>
    </row>
    <row r="23" spans="2:3" s="146" customFormat="1" ht="57.6" x14ac:dyDescent="0.3">
      <c r="B23" s="285">
        <v>43152</v>
      </c>
      <c r="C23" s="286" t="s">
        <v>856</v>
      </c>
    </row>
    <row r="24" spans="2:3" s="146" customFormat="1" ht="28.8" x14ac:dyDescent="0.3">
      <c r="B24" s="285">
        <v>43137</v>
      </c>
      <c r="C24" s="286" t="s">
        <v>785</v>
      </c>
    </row>
    <row r="25" spans="2:3" s="146" customFormat="1" ht="43.2" x14ac:dyDescent="0.3">
      <c r="B25" s="285">
        <v>43133</v>
      </c>
      <c r="C25" s="299" t="s">
        <v>782</v>
      </c>
    </row>
    <row r="26" spans="2:3" s="146" customFormat="1" ht="28.8" x14ac:dyDescent="0.3">
      <c r="B26" s="287" t="s">
        <v>780</v>
      </c>
      <c r="C26" s="288" t="s">
        <v>781</v>
      </c>
    </row>
    <row r="27" spans="2:3" s="146" customFormat="1" ht="43.2" x14ac:dyDescent="0.3">
      <c r="B27" s="287" t="s">
        <v>777</v>
      </c>
      <c r="C27" s="288" t="s">
        <v>779</v>
      </c>
    </row>
    <row r="28" spans="2:3" s="146" customFormat="1" ht="28.8" x14ac:dyDescent="0.3">
      <c r="B28" s="287">
        <v>43132</v>
      </c>
      <c r="C28" s="288" t="s">
        <v>776</v>
      </c>
    </row>
    <row r="29" spans="2:3" s="146" customFormat="1" ht="57.6" x14ac:dyDescent="0.3">
      <c r="B29" s="287">
        <v>43131</v>
      </c>
      <c r="C29" s="288" t="s">
        <v>761</v>
      </c>
    </row>
    <row r="30" spans="2:3" s="146" customFormat="1" ht="43.2" x14ac:dyDescent="0.3">
      <c r="B30" s="287">
        <v>43130</v>
      </c>
      <c r="C30" s="288" t="s">
        <v>775</v>
      </c>
    </row>
    <row r="31" spans="2:3" s="146" customFormat="1" ht="14.4" x14ac:dyDescent="0.3">
      <c r="B31" s="287">
        <v>43110</v>
      </c>
      <c r="C31" s="289" t="s">
        <v>442</v>
      </c>
    </row>
    <row r="32" spans="2:3" s="146" customFormat="1" ht="43.2" x14ac:dyDescent="0.3">
      <c r="B32" s="287">
        <v>42942</v>
      </c>
      <c r="C32" s="288" t="s">
        <v>773</v>
      </c>
    </row>
    <row r="33" spans="2:3" s="146" customFormat="1" ht="14.4" x14ac:dyDescent="0.3">
      <c r="B33" s="287">
        <v>42825</v>
      </c>
      <c r="C33" s="290" t="s">
        <v>774</v>
      </c>
    </row>
    <row r="34" spans="2:3" s="146" customFormat="1" ht="14.4" x14ac:dyDescent="0.3">
      <c r="B34" s="287">
        <v>42735</v>
      </c>
      <c r="C34" s="291" t="s">
        <v>340</v>
      </c>
    </row>
    <row r="35" spans="2:3" s="146" customFormat="1" ht="14.4" x14ac:dyDescent="0.3">
      <c r="B35" s="287">
        <v>42506</v>
      </c>
      <c r="C35" s="292" t="s">
        <v>333</v>
      </c>
    </row>
    <row r="36" spans="2:3" s="146" customFormat="1" ht="43.2" x14ac:dyDescent="0.3">
      <c r="B36" s="287">
        <v>42387</v>
      </c>
      <c r="C36" s="292" t="s">
        <v>332</v>
      </c>
    </row>
    <row r="37" spans="2:3" s="146" customFormat="1" ht="14.4" x14ac:dyDescent="0.3">
      <c r="B37" s="287">
        <v>42369</v>
      </c>
      <c r="C37" s="291" t="s">
        <v>341</v>
      </c>
    </row>
    <row r="38" spans="2:3" s="146" customFormat="1" ht="14.4" x14ac:dyDescent="0.3">
      <c r="B38" s="287">
        <v>42243</v>
      </c>
      <c r="C38" s="291" t="s">
        <v>331</v>
      </c>
    </row>
    <row r="39" spans="2:3" s="146" customFormat="1" ht="28.8" x14ac:dyDescent="0.3">
      <c r="B39" s="293">
        <v>42227</v>
      </c>
      <c r="C39" s="292" t="s">
        <v>342</v>
      </c>
    </row>
    <row r="40" spans="2:3" s="146" customFormat="1" ht="14.4" x14ac:dyDescent="0.3">
      <c r="B40" s="287">
        <v>42186</v>
      </c>
      <c r="C40" s="294" t="s">
        <v>343</v>
      </c>
    </row>
    <row r="41" spans="2:3" s="146" customFormat="1" ht="14.4" x14ac:dyDescent="0.3">
      <c r="B41" s="287">
        <v>42175</v>
      </c>
      <c r="C41" s="295" t="s">
        <v>344</v>
      </c>
    </row>
    <row r="42" spans="2:3" s="146" customFormat="1" ht="14.4" x14ac:dyDescent="0.3">
      <c r="B42" s="287">
        <v>42032</v>
      </c>
      <c r="C42" s="295" t="s">
        <v>345</v>
      </c>
    </row>
    <row r="43" spans="2:3" s="146" customFormat="1" ht="14.4" x14ac:dyDescent="0.3">
      <c r="B43" s="287">
        <v>42005</v>
      </c>
      <c r="C43" s="291" t="s">
        <v>346</v>
      </c>
    </row>
    <row r="44" spans="2:3" s="146" customFormat="1" ht="14.4" x14ac:dyDescent="0.3">
      <c r="B44" s="287">
        <v>41844</v>
      </c>
      <c r="C44" s="295" t="s">
        <v>347</v>
      </c>
    </row>
    <row r="45" spans="2:3" s="146" customFormat="1" ht="14.4" x14ac:dyDescent="0.3">
      <c r="B45" s="285">
        <v>41815</v>
      </c>
      <c r="C45" s="296" t="s">
        <v>348</v>
      </c>
    </row>
    <row r="46" spans="2:3" s="146" customFormat="1" ht="14.4" x14ac:dyDescent="0.3">
      <c r="B46" s="287">
        <v>41640</v>
      </c>
      <c r="C46" s="291" t="s">
        <v>349</v>
      </c>
    </row>
    <row r="47" spans="2:3" s="146" customFormat="1" ht="14.4" x14ac:dyDescent="0.3">
      <c r="B47" s="147"/>
    </row>
    <row r="48" spans="2:3" s="146" customFormat="1" ht="14.4" x14ac:dyDescent="0.3">
      <c r="B48" s="147"/>
    </row>
    <row r="49" spans="2:2" s="146" customFormat="1" ht="14.4" x14ac:dyDescent="0.3">
      <c r="B49" s="147"/>
    </row>
    <row r="50" spans="2:2" s="146" customFormat="1" ht="14.4" x14ac:dyDescent="0.3">
      <c r="B50" s="147"/>
    </row>
    <row r="51" spans="2:2" s="146" customFormat="1" ht="14.4" x14ac:dyDescent="0.3">
      <c r="B51" s="147"/>
    </row>
    <row r="52" spans="2:2" s="146" customFormat="1" ht="14.4" x14ac:dyDescent="0.3">
      <c r="B52" s="147"/>
    </row>
    <row r="53" spans="2:2" s="146" customFormat="1" ht="14.4" x14ac:dyDescent="0.3"/>
    <row r="54" spans="2:2" s="146" customFormat="1" ht="14.4" x14ac:dyDescent="0.3"/>
    <row r="55" spans="2:2" s="146" customFormat="1" ht="14.4" x14ac:dyDescent="0.3"/>
    <row r="56" spans="2:2" s="146" customFormat="1" ht="14.4" x14ac:dyDescent="0.3"/>
    <row r="57" spans="2:2" s="146" customFormat="1" ht="14.4" x14ac:dyDescent="0.3"/>
    <row r="58" spans="2:2" s="146" customFormat="1" ht="14.4" x14ac:dyDescent="0.3"/>
    <row r="59" spans="2:2" s="146" customFormat="1" ht="14.4" x14ac:dyDescent="0.3"/>
    <row r="60" spans="2:2" s="146" customFormat="1" ht="14.4" x14ac:dyDescent="0.3"/>
    <row r="61" spans="2:2" s="146" customFormat="1" ht="14.4" x14ac:dyDescent="0.3"/>
    <row r="62" spans="2:2" s="146" customFormat="1" ht="14.4" x14ac:dyDescent="0.3"/>
    <row r="63" spans="2:2" s="146" customFormat="1" ht="14.4" x14ac:dyDescent="0.3"/>
    <row r="64" spans="2:2" s="146" customFormat="1" ht="14.4" x14ac:dyDescent="0.3"/>
    <row r="65" s="146" customFormat="1" ht="14.4" x14ac:dyDescent="0.3"/>
    <row r="66" s="146" customFormat="1" ht="14.4" x14ac:dyDescent="0.3"/>
    <row r="67" s="146" customFormat="1" ht="14.4" x14ac:dyDescent="0.3"/>
    <row r="68" s="146" customFormat="1" ht="14.4" x14ac:dyDescent="0.3"/>
    <row r="69" s="146" customFormat="1" ht="14.4" x14ac:dyDescent="0.3"/>
    <row r="70" s="146" customFormat="1" ht="14.4" x14ac:dyDescent="0.3"/>
    <row r="71" s="146" customFormat="1" ht="14.4" x14ac:dyDescent="0.3"/>
    <row r="72" s="146" customFormat="1" ht="14.4" x14ac:dyDescent="0.3"/>
    <row r="73" s="146" customFormat="1" ht="14.4" x14ac:dyDescent="0.3"/>
    <row r="74" s="146" customFormat="1" ht="14.4" x14ac:dyDescent="0.3"/>
    <row r="75" s="146" customFormat="1" ht="14.4" x14ac:dyDescent="0.3"/>
    <row r="76" s="146" customFormat="1" ht="14.4" x14ac:dyDescent="0.3"/>
    <row r="77" s="146" customFormat="1" ht="14.4" x14ac:dyDescent="0.3"/>
    <row r="78" s="146" customFormat="1" ht="14.4" x14ac:dyDescent="0.3"/>
    <row r="79" s="146" customFormat="1" ht="14.4" x14ac:dyDescent="0.3"/>
    <row r="80" s="146" customFormat="1" ht="14.4" x14ac:dyDescent="0.3"/>
    <row r="81" s="146" customFormat="1" ht="14.4" x14ac:dyDescent="0.3"/>
    <row r="82" s="146" customFormat="1" ht="14.4" x14ac:dyDescent="0.3"/>
    <row r="83" s="146" customFormat="1" ht="14.4" x14ac:dyDescent="0.3"/>
    <row r="84" s="146" customFormat="1" ht="14.4" x14ac:dyDescent="0.3"/>
    <row r="85" s="146" customFormat="1" ht="14.4" x14ac:dyDescent="0.3"/>
    <row r="86" s="146" customFormat="1" ht="14.4" x14ac:dyDescent="0.3"/>
    <row r="87" s="146" customFormat="1" ht="14.4" x14ac:dyDescent="0.3"/>
    <row r="88" s="146" customFormat="1" ht="14.4" x14ac:dyDescent="0.3"/>
    <row r="89" s="146" customFormat="1" ht="14.4" x14ac:dyDescent="0.3"/>
    <row r="90" s="146" customFormat="1" ht="14.4" x14ac:dyDescent="0.3"/>
    <row r="91" s="146" customFormat="1" ht="14.4" x14ac:dyDescent="0.3"/>
    <row r="92" s="146" customFormat="1" ht="14.4" x14ac:dyDescent="0.3"/>
    <row r="93" s="146" customFormat="1" ht="14.4" x14ac:dyDescent="0.3"/>
    <row r="94" s="146" customFormat="1" ht="14.4" x14ac:dyDescent="0.3"/>
    <row r="95" s="146" customFormat="1" ht="14.4" x14ac:dyDescent="0.3"/>
    <row r="96" s="146" customFormat="1" ht="14.4" x14ac:dyDescent="0.3"/>
    <row r="97" s="146" customFormat="1" ht="14.4" x14ac:dyDescent="0.3"/>
    <row r="98" s="146" customFormat="1" ht="14.4" x14ac:dyDescent="0.3"/>
    <row r="99" s="146" customFormat="1" ht="14.4" x14ac:dyDescent="0.3"/>
    <row r="100" s="146" customFormat="1" ht="14.4" x14ac:dyDescent="0.3"/>
    <row r="101" s="146" customFormat="1" ht="14.4" x14ac:dyDescent="0.3"/>
    <row r="102" s="146" customFormat="1" ht="14.4" x14ac:dyDescent="0.3"/>
    <row r="103" s="146" customFormat="1" ht="14.4" x14ac:dyDescent="0.3"/>
    <row r="104" s="146" customFormat="1" ht="14.4" x14ac:dyDescent="0.3"/>
    <row r="105" s="146" customFormat="1" ht="14.4" x14ac:dyDescent="0.3"/>
    <row r="106" s="146" customFormat="1" ht="14.4" x14ac:dyDescent="0.3"/>
    <row r="107" s="146" customFormat="1" ht="14.4" x14ac:dyDescent="0.3"/>
    <row r="108" s="146" customFormat="1" ht="14.4" x14ac:dyDescent="0.3"/>
    <row r="109" s="146" customFormat="1" ht="14.4" x14ac:dyDescent="0.3"/>
    <row r="110" s="146" customFormat="1" ht="14.4" x14ac:dyDescent="0.3"/>
    <row r="111" s="146" customFormat="1" ht="14.4" x14ac:dyDescent="0.3"/>
    <row r="112" s="146" customFormat="1" ht="14.4" x14ac:dyDescent="0.3"/>
    <row r="113" spans="2:3" x14ac:dyDescent="0.35">
      <c r="B113" s="146"/>
      <c r="C113" s="146"/>
    </row>
    <row r="114" spans="2:3" x14ac:dyDescent="0.35">
      <c r="B114" s="146"/>
      <c r="C114" s="146"/>
    </row>
    <row r="115" spans="2:3" x14ac:dyDescent="0.35">
      <c r="B115" s="146"/>
      <c r="C115" s="146"/>
    </row>
    <row r="116" spans="2:3" x14ac:dyDescent="0.35">
      <c r="B116" s="146"/>
      <c r="C116" s="146"/>
    </row>
    <row r="117" spans="2:3" x14ac:dyDescent="0.35">
      <c r="B117" s="146"/>
      <c r="C117" s="146"/>
    </row>
    <row r="118" spans="2:3" x14ac:dyDescent="0.35">
      <c r="B118" s="146"/>
      <c r="C118" s="146"/>
    </row>
    <row r="119" spans="2:3" x14ac:dyDescent="0.35">
      <c r="B119" s="146"/>
      <c r="C119" s="146"/>
    </row>
    <row r="120" spans="2:3" x14ac:dyDescent="0.35">
      <c r="B120" s="146"/>
      <c r="C120" s="146"/>
    </row>
    <row r="121" spans="2:3" x14ac:dyDescent="0.35">
      <c r="B121" s="146"/>
      <c r="C121" s="146"/>
    </row>
    <row r="122" spans="2:3" x14ac:dyDescent="0.35">
      <c r="B122" s="146"/>
      <c r="C122" s="146"/>
    </row>
    <row r="123" spans="2:3" x14ac:dyDescent="0.35">
      <c r="B123" s="146"/>
      <c r="C123" s="146"/>
    </row>
    <row r="124" spans="2:3" x14ac:dyDescent="0.35">
      <c r="B124" s="146"/>
      <c r="C124" s="146"/>
    </row>
    <row r="125" spans="2:3" x14ac:dyDescent="0.35">
      <c r="B125" s="146"/>
      <c r="C125" s="146"/>
    </row>
    <row r="126" spans="2:3" x14ac:dyDescent="0.35">
      <c r="B126" s="146"/>
      <c r="C126" s="146"/>
    </row>
    <row r="127" spans="2:3" x14ac:dyDescent="0.35">
      <c r="B127" s="146"/>
      <c r="C127" s="146"/>
    </row>
    <row r="128" spans="2:3" x14ac:dyDescent="0.35">
      <c r="B128" s="146"/>
      <c r="C128" s="146"/>
    </row>
    <row r="129" spans="2:3" x14ac:dyDescent="0.35">
      <c r="B129" s="146"/>
      <c r="C129" s="146"/>
    </row>
    <row r="130" spans="2:3" x14ac:dyDescent="0.35">
      <c r="B130" s="146"/>
      <c r="C130" s="146"/>
    </row>
    <row r="131" spans="2:3" x14ac:dyDescent="0.35">
      <c r="B131" s="146"/>
      <c r="C131" s="146"/>
    </row>
    <row r="132" spans="2:3" x14ac:dyDescent="0.35">
      <c r="B132" s="146"/>
      <c r="C132" s="146"/>
    </row>
    <row r="133" spans="2:3" x14ac:dyDescent="0.35">
      <c r="B133" s="146"/>
      <c r="C133" s="146"/>
    </row>
    <row r="134" spans="2:3" x14ac:dyDescent="0.35">
      <c r="B134" s="146"/>
      <c r="C134" s="146"/>
    </row>
  </sheetData>
  <sheetProtection algorithmName="SHA-512" hashValue="sbOk4I0r0RhqSTn9lOM/zL6opDu50Tn+0vxLucn/5z1st0RSuLlH4I/+q71d9sc2wDVI3qpxHgqP/7AON2DJsA==" saltValue="8XemhUB3Yik2zzaB09nvEg==" spinCount="100000" sheet="1" objects="1" scenarios="1"/>
  <mergeCells count="1">
    <mergeCell ref="B2:C2"/>
  </mergeCells>
  <pageMargins left="0.7" right="0.7" top="0.75" bottom="0.75" header="0.3" footer="0.3"/>
  <pageSetup scale="83" fitToHeight="0" orientation="portrait" r:id="rId1"/>
  <headerFooter>
    <oddFooter>&amp;R&amp;8&amp;"Calibri"Printed: &amp;D | Form Revised: 01/04/2024</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82D88-2CD2-4CC6-8593-9A2B66D881F0}">
  <sheetPr codeName="Sheet2">
    <tabColor theme="3" tint="0.79998168889431442"/>
    <pageSetUpPr fitToPage="1"/>
  </sheetPr>
  <dimension ref="A1:O107"/>
  <sheetViews>
    <sheetView showGridLines="0" zoomScaleNormal="100" workbookViewId="0">
      <pane ySplit="6" topLeftCell="A7" activePane="bottomLeft" state="frozen"/>
      <selection pane="bottomLeft" activeCell="A2" sqref="A2"/>
    </sheetView>
  </sheetViews>
  <sheetFormatPr defaultColWidth="9.109375" defaultRowHeight="14.4" x14ac:dyDescent="0.3"/>
  <cols>
    <col min="1" max="1" width="10.33203125" style="155" customWidth="1"/>
    <col min="2" max="2" width="10.88671875" style="155" customWidth="1"/>
    <col min="3" max="3" width="47.88671875" style="155" customWidth="1"/>
    <col min="4" max="4" width="13.33203125" style="155" bestFit="1" customWidth="1"/>
    <col min="5" max="8" width="32.6640625" style="155" customWidth="1"/>
    <col min="9" max="9" width="11.44140625" style="155" bestFit="1" customWidth="1"/>
    <col min="10" max="10" width="13.44140625" style="155" bestFit="1" customWidth="1"/>
    <col min="11" max="11" width="36" style="155" bestFit="1" customWidth="1"/>
    <col min="12" max="12" width="36" style="155" customWidth="1"/>
    <col min="13" max="13" width="17.109375" style="155" customWidth="1"/>
    <col min="14" max="14" width="30.6640625" style="155" customWidth="1"/>
    <col min="15" max="15" width="20.6640625" style="155" customWidth="1"/>
    <col min="16" max="16384" width="9.109375" style="155"/>
  </cols>
  <sheetData>
    <row r="1" spans="1:15" ht="24" thickBot="1" x14ac:dyDescent="0.5">
      <c r="A1" s="188" t="s">
        <v>204</v>
      </c>
    </row>
    <row r="2" spans="1:15" ht="45.75" customHeight="1" thickTop="1" thickBot="1" x14ac:dyDescent="0.5">
      <c r="A2" s="233"/>
      <c r="B2" s="245" t="s">
        <v>778</v>
      </c>
      <c r="C2" s="234"/>
      <c r="D2" s="230" t="str">
        <f>IF(trDept&lt;&gt;"",VLOOKUP(trDept,dept_lookup,3,FALSE),"")</f>
        <v/>
      </c>
    </row>
    <row r="3" spans="1:15" s="232" customFormat="1" ht="16.8" thickTop="1" thickBot="1" x14ac:dyDescent="0.35">
      <c r="B3" s="323"/>
      <c r="C3" s="231"/>
      <c r="M3" s="375" t="s">
        <v>790</v>
      </c>
      <c r="N3" s="375"/>
    </row>
    <row r="4" spans="1:15" s="229" customFormat="1" hidden="1" x14ac:dyDescent="0.3">
      <c r="A4" s="229">
        <f>COUNTA(AllTravelers[SELECT TRAVELER])</f>
        <v>0</v>
      </c>
      <c r="B4" s="229" t="str">
        <f>IFERROR((IF(VLOOKUP("*",AllTravelers[],B5,FALSE)&lt;&gt;"",VLOOKUP("*",AllTravelers[],B5,FALSE),""))," ")</f>
        <v xml:space="preserve"> </v>
      </c>
      <c r="C4" s="229" t="str">
        <f>IFERROR((IF(VLOOKUP("*",AllTravelers[],C5,FALSE)&lt;&gt;"",VLOOKUP("*",AllTravelers[],C5,FALSE),""))," ")</f>
        <v xml:space="preserve"> </v>
      </c>
      <c r="D4" s="229" t="str">
        <f>IFERROR((IF(VLOOKUP("*",AllTravelers[],D5,FALSE)&lt;&gt;"",VLOOKUP("*",AllTravelers[],D5,FALSE),""))," ")</f>
        <v xml:space="preserve"> </v>
      </c>
      <c r="E4" s="229" t="str">
        <f>IFERROR((IF(VLOOKUP("*",AllTravelers[],E5,FALSE)&lt;&gt;"",VLOOKUP("*",AllTravelers[],E5,FALSE),""))," ")</f>
        <v xml:space="preserve"> </v>
      </c>
      <c r="F4" s="229" t="str">
        <f>IFERROR((IF(VLOOKUP("*",AllTravelers[],F5,FALSE)&lt;&gt;"",VLOOKUP("*",AllTravelers[],F5,FALSE),""))," ")</f>
        <v xml:space="preserve"> </v>
      </c>
      <c r="G4" s="229" t="str">
        <f>IFERROR((IF(VLOOKUP("*",AllTravelers[],G5,FALSE)&lt;&gt;"",VLOOKUP("*",AllTravelers[],G5,FALSE),""))," ")</f>
        <v xml:space="preserve"> </v>
      </c>
      <c r="H4" s="229" t="str">
        <f>IFERROR((IF(VLOOKUP("*",AllTravelers[],H5,FALSE)&lt;&gt;"",VLOOKUP("*",AllTravelers[],H5,FALSE),""))," ")</f>
        <v xml:space="preserve"> </v>
      </c>
      <c r="I4" s="229" t="str">
        <f>IFERROR((IF(VLOOKUP("*",AllTravelers[],I5,FALSE)&lt;&gt;"",VLOOKUP("*",AllTravelers[],I5,FALSE),""))," ")</f>
        <v xml:space="preserve"> </v>
      </c>
      <c r="J4" s="229" t="str">
        <f>IFERROR((IF(VLOOKUP("*",AllTravelers[],J5,FALSE)&lt;&gt;"",VLOOKUP("*",AllTravelers[],J5,FALSE),""))," ")</f>
        <v xml:space="preserve"> </v>
      </c>
      <c r="K4" s="229" t="str">
        <f>IFERROR((IF(VLOOKUP("*",AllTravelers[],K5,FALSE)&lt;&gt;"",VLOOKUP("*",AllTravelers[],K5,FALSE),""))," ")</f>
        <v xml:space="preserve"> </v>
      </c>
      <c r="L4" s="229" t="str">
        <f>IFERROR((IF(VLOOKUP("*",AllTravelers[],L5,FALSE)&lt;&gt;"",VLOOKUP("*",AllTravelers[],L5,FALSE),""))," ")</f>
        <v xml:space="preserve"> </v>
      </c>
      <c r="M4" s="229" t="str">
        <f>IFERROR((IF(VLOOKUP("*",AllTravelers[],M5,FALSE)&lt;&gt;"",VLOOKUP("*",AllTravelers[],M5,FALSE),""))," ")</f>
        <v xml:space="preserve"> </v>
      </c>
      <c r="N4" s="229" t="str">
        <f>IFERROR((IF(VLOOKUP("*",AllTravelers[],N5,FALSE)&lt;&gt;"",VLOOKUP("*",AllTravelers[],N5,FALSE),""))," ")</f>
        <v xml:space="preserve"> </v>
      </c>
      <c r="O4" s="229" t="str">
        <f>IFERROR((IF(VLOOKUP("*",AllTravelers[],O5,FALSE)&lt;&gt;"",VLOOKUP("*",AllTravelers[],O5,FALSE),""))," ")</f>
        <v xml:space="preserve"> </v>
      </c>
    </row>
    <row r="5" spans="1:15" s="229" customFormat="1" ht="15" hidden="1" thickBot="1" x14ac:dyDescent="0.35">
      <c r="A5" s="229">
        <v>1</v>
      </c>
      <c r="B5" s="229">
        <v>2</v>
      </c>
      <c r="C5" s="229">
        <v>3</v>
      </c>
      <c r="D5" s="229">
        <v>4</v>
      </c>
      <c r="E5" s="229">
        <v>5</v>
      </c>
      <c r="F5" s="229">
        <v>6</v>
      </c>
      <c r="G5" s="229">
        <v>7</v>
      </c>
      <c r="H5" s="229">
        <v>8</v>
      </c>
      <c r="I5" s="229">
        <v>9</v>
      </c>
      <c r="J5" s="229">
        <v>10</v>
      </c>
      <c r="K5" s="229">
        <v>11</v>
      </c>
      <c r="L5" s="229">
        <v>12</v>
      </c>
      <c r="M5" s="229">
        <v>13</v>
      </c>
      <c r="N5" s="229">
        <v>14</v>
      </c>
    </row>
    <row r="6" spans="1:15" s="175" customFormat="1" ht="43.2" x14ac:dyDescent="0.3">
      <c r="A6" s="324" t="s">
        <v>758</v>
      </c>
      <c r="B6" s="324" t="s">
        <v>789</v>
      </c>
      <c r="C6" s="324" t="s">
        <v>787</v>
      </c>
      <c r="D6" s="324" t="s">
        <v>205</v>
      </c>
      <c r="E6" s="324" t="s">
        <v>412</v>
      </c>
      <c r="F6" s="324" t="s">
        <v>356</v>
      </c>
      <c r="G6" s="324" t="s">
        <v>6</v>
      </c>
      <c r="H6" s="324" t="s">
        <v>23</v>
      </c>
      <c r="I6" s="324" t="s">
        <v>757</v>
      </c>
      <c r="J6" s="324" t="s">
        <v>756</v>
      </c>
      <c r="K6" s="324" t="s">
        <v>940</v>
      </c>
      <c r="L6" s="324" t="s">
        <v>936</v>
      </c>
      <c r="M6" s="325" t="s">
        <v>759</v>
      </c>
      <c r="N6" s="326" t="s">
        <v>760</v>
      </c>
    </row>
    <row r="7" spans="1:15" x14ac:dyDescent="0.3">
      <c r="A7" s="198"/>
      <c r="B7" s="199"/>
      <c r="C7" s="199"/>
      <c r="D7" s="198"/>
      <c r="E7" s="199"/>
      <c r="F7" s="199"/>
      <c r="G7" s="199"/>
      <c r="H7" s="199"/>
      <c r="I7" s="199"/>
      <c r="J7" s="199"/>
      <c r="K7" s="199"/>
      <c r="L7" s="199"/>
      <c r="M7" s="249"/>
      <c r="N7" s="250"/>
    </row>
    <row r="8" spans="1:15" x14ac:dyDescent="0.3">
      <c r="A8" s="198"/>
      <c r="B8" s="199"/>
      <c r="C8" s="199"/>
      <c r="D8" s="198"/>
      <c r="E8" s="199"/>
      <c r="F8" s="199"/>
      <c r="G8" s="199"/>
      <c r="H8" s="199"/>
      <c r="I8" s="199"/>
      <c r="J8" s="199"/>
      <c r="K8" s="199"/>
      <c r="L8" s="199"/>
      <c r="M8" s="249"/>
      <c r="N8" s="250"/>
    </row>
    <row r="9" spans="1:15" x14ac:dyDescent="0.3">
      <c r="A9" s="198"/>
      <c r="B9" s="199"/>
      <c r="C9" s="199"/>
      <c r="D9" s="198"/>
      <c r="E9" s="199"/>
      <c r="F9" s="199"/>
      <c r="G9" s="199"/>
      <c r="H9" s="199"/>
      <c r="I9" s="199"/>
      <c r="J9" s="199"/>
      <c r="K9" s="199"/>
      <c r="L9" s="199"/>
      <c r="M9" s="249"/>
      <c r="N9" s="250"/>
    </row>
    <row r="10" spans="1:15" x14ac:dyDescent="0.3">
      <c r="A10" s="198"/>
      <c r="B10" s="199"/>
      <c r="C10" s="199"/>
      <c r="D10" s="198"/>
      <c r="E10" s="199"/>
      <c r="F10" s="199"/>
      <c r="G10" s="199"/>
      <c r="H10" s="199"/>
      <c r="I10" s="199"/>
      <c r="J10" s="199"/>
      <c r="K10" s="199"/>
      <c r="L10" s="199"/>
      <c r="M10" s="249"/>
      <c r="N10" s="250"/>
    </row>
    <row r="11" spans="1:15" x14ac:dyDescent="0.3">
      <c r="A11" s="198"/>
      <c r="B11" s="199"/>
      <c r="C11" s="199"/>
      <c r="D11" s="198"/>
      <c r="E11" s="199"/>
      <c r="F11" s="199"/>
      <c r="G11" s="199"/>
      <c r="H11" s="199"/>
      <c r="I11" s="199"/>
      <c r="J11" s="199"/>
      <c r="K11" s="199"/>
      <c r="L11" s="199"/>
      <c r="M11" s="249"/>
      <c r="N11" s="250"/>
    </row>
    <row r="12" spans="1:15" x14ac:dyDescent="0.3">
      <c r="A12" s="198"/>
      <c r="B12" s="199"/>
      <c r="C12" s="199"/>
      <c r="D12" s="198"/>
      <c r="E12" s="199"/>
      <c r="F12" s="199"/>
      <c r="G12" s="199"/>
      <c r="H12" s="199"/>
      <c r="I12" s="199"/>
      <c r="J12" s="199"/>
      <c r="K12" s="199"/>
      <c r="L12" s="199"/>
      <c r="M12" s="249"/>
      <c r="N12" s="250"/>
    </row>
    <row r="13" spans="1:15" x14ac:dyDescent="0.3">
      <c r="A13" s="198"/>
      <c r="B13" s="199"/>
      <c r="C13" s="199"/>
      <c r="D13" s="198"/>
      <c r="E13" s="199"/>
      <c r="F13" s="199"/>
      <c r="G13" s="199"/>
      <c r="H13" s="199"/>
      <c r="I13" s="199"/>
      <c r="J13" s="199"/>
      <c r="K13" s="199"/>
      <c r="L13" s="199"/>
      <c r="M13" s="249"/>
      <c r="N13" s="250"/>
    </row>
    <row r="14" spans="1:15" x14ac:dyDescent="0.3">
      <c r="A14" s="198"/>
      <c r="B14" s="199"/>
      <c r="C14" s="199"/>
      <c r="D14" s="198"/>
      <c r="E14" s="199"/>
      <c r="F14" s="199"/>
      <c r="G14" s="199"/>
      <c r="H14" s="199"/>
      <c r="I14" s="199"/>
      <c r="J14" s="199"/>
      <c r="K14" s="199"/>
      <c r="L14" s="199"/>
      <c r="M14" s="249"/>
      <c r="N14" s="250"/>
    </row>
    <row r="15" spans="1:15" x14ac:dyDescent="0.3">
      <c r="A15" s="198"/>
      <c r="B15" s="199"/>
      <c r="C15" s="199"/>
      <c r="D15" s="198"/>
      <c r="E15" s="199"/>
      <c r="F15" s="199"/>
      <c r="G15" s="199"/>
      <c r="H15" s="199"/>
      <c r="I15" s="199"/>
      <c r="J15" s="199"/>
      <c r="K15" s="199"/>
      <c r="L15" s="199"/>
      <c r="M15" s="249"/>
      <c r="N15" s="250"/>
    </row>
    <row r="16" spans="1:15" x14ac:dyDescent="0.3">
      <c r="A16" s="198"/>
      <c r="B16" s="199"/>
      <c r="C16" s="199"/>
      <c r="D16" s="198"/>
      <c r="E16" s="199"/>
      <c r="F16" s="199"/>
      <c r="G16" s="199"/>
      <c r="H16" s="199"/>
      <c r="I16" s="199"/>
      <c r="J16" s="199"/>
      <c r="K16" s="199"/>
      <c r="L16" s="199"/>
      <c r="M16" s="249"/>
      <c r="N16" s="250"/>
    </row>
    <row r="17" spans="1:14" x14ac:dyDescent="0.3">
      <c r="A17" s="198"/>
      <c r="B17" s="199"/>
      <c r="C17" s="199"/>
      <c r="D17" s="198"/>
      <c r="E17" s="199"/>
      <c r="F17" s="199"/>
      <c r="G17" s="199"/>
      <c r="H17" s="199"/>
      <c r="I17" s="199"/>
      <c r="J17" s="199"/>
      <c r="K17" s="199"/>
      <c r="L17" s="199"/>
      <c r="M17" s="249"/>
      <c r="N17" s="250"/>
    </row>
    <row r="18" spans="1:14" x14ac:dyDescent="0.3">
      <c r="A18" s="198"/>
      <c r="B18" s="199"/>
      <c r="C18" s="199"/>
      <c r="D18" s="198"/>
      <c r="E18" s="199"/>
      <c r="F18" s="199"/>
      <c r="G18" s="199"/>
      <c r="H18" s="199"/>
      <c r="I18" s="199"/>
      <c r="J18" s="199"/>
      <c r="K18" s="199"/>
      <c r="L18" s="199"/>
      <c r="M18" s="249"/>
      <c r="N18" s="250"/>
    </row>
    <row r="19" spans="1:14" x14ac:dyDescent="0.3">
      <c r="A19" s="198"/>
      <c r="B19" s="199"/>
      <c r="C19" s="199"/>
      <c r="D19" s="198"/>
      <c r="E19" s="199"/>
      <c r="F19" s="199"/>
      <c r="G19" s="199"/>
      <c r="H19" s="199"/>
      <c r="I19" s="199"/>
      <c r="J19" s="199"/>
      <c r="K19" s="199"/>
      <c r="L19" s="199"/>
      <c r="M19" s="249"/>
      <c r="N19" s="250"/>
    </row>
    <row r="20" spans="1:14" x14ac:dyDescent="0.3">
      <c r="A20" s="198"/>
      <c r="B20" s="199"/>
      <c r="C20" s="199"/>
      <c r="D20" s="198"/>
      <c r="E20" s="199"/>
      <c r="F20" s="199"/>
      <c r="G20" s="199"/>
      <c r="H20" s="199"/>
      <c r="I20" s="199"/>
      <c r="J20" s="199"/>
      <c r="K20" s="199"/>
      <c r="L20" s="199"/>
      <c r="M20" s="249"/>
      <c r="N20" s="250"/>
    </row>
    <row r="21" spans="1:14" x14ac:dyDescent="0.3">
      <c r="A21" s="198"/>
      <c r="B21" s="199"/>
      <c r="C21" s="199"/>
      <c r="D21" s="198"/>
      <c r="E21" s="199"/>
      <c r="F21" s="199"/>
      <c r="G21" s="199"/>
      <c r="H21" s="199"/>
      <c r="I21" s="199"/>
      <c r="J21" s="199"/>
      <c r="K21" s="199"/>
      <c r="L21" s="199"/>
      <c r="M21" s="249"/>
      <c r="N21" s="250"/>
    </row>
    <row r="22" spans="1:14" x14ac:dyDescent="0.3">
      <c r="A22" s="198"/>
      <c r="B22" s="199"/>
      <c r="C22" s="199"/>
      <c r="D22" s="198"/>
      <c r="E22" s="199"/>
      <c r="F22" s="199"/>
      <c r="G22" s="199"/>
      <c r="H22" s="199"/>
      <c r="I22" s="199"/>
      <c r="J22" s="199"/>
      <c r="K22" s="199"/>
      <c r="L22" s="199"/>
      <c r="M22" s="249"/>
      <c r="N22" s="250"/>
    </row>
    <row r="23" spans="1:14" x14ac:dyDescent="0.3">
      <c r="A23" s="198"/>
      <c r="B23" s="199"/>
      <c r="C23" s="199"/>
      <c r="D23" s="198"/>
      <c r="E23" s="199"/>
      <c r="F23" s="199"/>
      <c r="G23" s="199"/>
      <c r="H23" s="199"/>
      <c r="I23" s="199"/>
      <c r="J23" s="199"/>
      <c r="K23" s="199"/>
      <c r="L23" s="199"/>
      <c r="M23" s="249"/>
      <c r="N23" s="250"/>
    </row>
    <row r="24" spans="1:14" x14ac:dyDescent="0.3">
      <c r="A24" s="198"/>
      <c r="B24" s="199"/>
      <c r="C24" s="199"/>
      <c r="D24" s="198"/>
      <c r="E24" s="199"/>
      <c r="F24" s="199"/>
      <c r="G24" s="199"/>
      <c r="H24" s="199"/>
      <c r="I24" s="199"/>
      <c r="J24" s="199"/>
      <c r="K24" s="199"/>
      <c r="L24" s="199"/>
      <c r="M24" s="249"/>
      <c r="N24" s="250"/>
    </row>
    <row r="25" spans="1:14" x14ac:dyDescent="0.3">
      <c r="A25" s="198"/>
      <c r="B25" s="199"/>
      <c r="C25" s="199"/>
      <c r="D25" s="198"/>
      <c r="E25" s="199"/>
      <c r="F25" s="199"/>
      <c r="G25" s="199"/>
      <c r="H25" s="199"/>
      <c r="I25" s="199"/>
      <c r="J25" s="199"/>
      <c r="K25" s="199"/>
      <c r="L25" s="199"/>
      <c r="M25" s="249"/>
      <c r="N25" s="250"/>
    </row>
    <row r="26" spans="1:14" x14ac:dyDescent="0.3">
      <c r="A26" s="198"/>
      <c r="B26" s="199"/>
      <c r="C26" s="199"/>
      <c r="D26" s="198"/>
      <c r="E26" s="199"/>
      <c r="F26" s="199"/>
      <c r="G26" s="199"/>
      <c r="H26" s="199"/>
      <c r="I26" s="199"/>
      <c r="J26" s="199"/>
      <c r="K26" s="199"/>
      <c r="L26" s="199"/>
      <c r="M26" s="249"/>
      <c r="N26" s="250"/>
    </row>
    <row r="27" spans="1:14" x14ac:dyDescent="0.3">
      <c r="A27" s="198"/>
      <c r="B27" s="199"/>
      <c r="C27" s="199"/>
      <c r="D27" s="198"/>
      <c r="E27" s="199"/>
      <c r="F27" s="199"/>
      <c r="G27" s="199"/>
      <c r="H27" s="199"/>
      <c r="I27" s="199"/>
      <c r="J27" s="199"/>
      <c r="K27" s="199"/>
      <c r="L27" s="199"/>
      <c r="M27" s="249"/>
      <c r="N27" s="250"/>
    </row>
    <row r="28" spans="1:14" x14ac:dyDescent="0.3">
      <c r="A28" s="198"/>
      <c r="B28" s="199"/>
      <c r="C28" s="199"/>
      <c r="D28" s="198"/>
      <c r="E28" s="199"/>
      <c r="F28" s="199"/>
      <c r="G28" s="199"/>
      <c r="H28" s="199"/>
      <c r="I28" s="199"/>
      <c r="J28" s="199"/>
      <c r="K28" s="199"/>
      <c r="L28" s="199"/>
      <c r="M28" s="249"/>
      <c r="N28" s="250"/>
    </row>
    <row r="29" spans="1:14" x14ac:dyDescent="0.3">
      <c r="A29" s="198"/>
      <c r="B29" s="199"/>
      <c r="C29" s="199"/>
      <c r="D29" s="198"/>
      <c r="E29" s="199"/>
      <c r="F29" s="199"/>
      <c r="G29" s="199"/>
      <c r="H29" s="199"/>
      <c r="I29" s="199"/>
      <c r="J29" s="199"/>
      <c r="K29" s="199"/>
      <c r="L29" s="199"/>
      <c r="M29" s="249"/>
      <c r="N29" s="250"/>
    </row>
    <row r="30" spans="1:14" x14ac:dyDescent="0.3">
      <c r="A30" s="198"/>
      <c r="B30" s="199"/>
      <c r="C30" s="199"/>
      <c r="D30" s="198"/>
      <c r="E30" s="199"/>
      <c r="F30" s="199"/>
      <c r="G30" s="199"/>
      <c r="H30" s="199"/>
      <c r="I30" s="199"/>
      <c r="J30" s="199"/>
      <c r="K30" s="199"/>
      <c r="L30" s="199"/>
      <c r="M30" s="249"/>
      <c r="N30" s="250"/>
    </row>
    <row r="31" spans="1:14" x14ac:dyDescent="0.3">
      <c r="A31" s="198"/>
      <c r="B31" s="199"/>
      <c r="C31" s="199"/>
      <c r="D31" s="198"/>
      <c r="E31" s="199"/>
      <c r="F31" s="199"/>
      <c r="G31" s="199"/>
      <c r="H31" s="199"/>
      <c r="I31" s="199"/>
      <c r="J31" s="199"/>
      <c r="K31" s="199"/>
      <c r="L31" s="199"/>
      <c r="M31" s="249"/>
      <c r="N31" s="250"/>
    </row>
    <row r="32" spans="1:14" x14ac:dyDescent="0.3">
      <c r="A32" s="198"/>
      <c r="B32" s="199"/>
      <c r="C32" s="199"/>
      <c r="D32" s="198"/>
      <c r="E32" s="199"/>
      <c r="F32" s="199"/>
      <c r="G32" s="199"/>
      <c r="H32" s="199"/>
      <c r="I32" s="199"/>
      <c r="J32" s="199"/>
      <c r="K32" s="199"/>
      <c r="L32" s="199"/>
      <c r="M32" s="249"/>
      <c r="N32" s="250"/>
    </row>
    <row r="33" spans="1:14" x14ac:dyDescent="0.3">
      <c r="A33" s="198"/>
      <c r="B33" s="199"/>
      <c r="C33" s="199"/>
      <c r="D33" s="198"/>
      <c r="E33" s="199"/>
      <c r="F33" s="199"/>
      <c r="G33" s="199"/>
      <c r="H33" s="199"/>
      <c r="I33" s="199"/>
      <c r="J33" s="199"/>
      <c r="K33" s="199"/>
      <c r="L33" s="199"/>
      <c r="M33" s="249"/>
      <c r="N33" s="250"/>
    </row>
    <row r="34" spans="1:14" x14ac:dyDescent="0.3">
      <c r="A34" s="198"/>
      <c r="B34" s="199"/>
      <c r="C34" s="199"/>
      <c r="D34" s="198"/>
      <c r="E34" s="199"/>
      <c r="F34" s="199"/>
      <c r="G34" s="199"/>
      <c r="H34" s="199"/>
      <c r="I34" s="199"/>
      <c r="J34" s="199"/>
      <c r="K34" s="199"/>
      <c r="L34" s="199"/>
      <c r="M34" s="249"/>
      <c r="N34" s="250"/>
    </row>
    <row r="35" spans="1:14" x14ac:dyDescent="0.3">
      <c r="A35" s="198"/>
      <c r="B35" s="199"/>
      <c r="C35" s="199"/>
      <c r="D35" s="198"/>
      <c r="E35" s="199"/>
      <c r="F35" s="199"/>
      <c r="G35" s="199"/>
      <c r="H35" s="199"/>
      <c r="I35" s="199"/>
      <c r="J35" s="199"/>
      <c r="K35" s="199"/>
      <c r="L35" s="199"/>
      <c r="M35" s="249"/>
      <c r="N35" s="250"/>
    </row>
    <row r="36" spans="1:14" x14ac:dyDescent="0.3">
      <c r="A36" s="198"/>
      <c r="B36" s="199"/>
      <c r="C36" s="199"/>
      <c r="D36" s="198"/>
      <c r="E36" s="199"/>
      <c r="F36" s="199"/>
      <c r="G36" s="199"/>
      <c r="H36" s="199"/>
      <c r="I36" s="199"/>
      <c r="J36" s="199"/>
      <c r="K36" s="199"/>
      <c r="L36" s="199"/>
      <c r="M36" s="249"/>
      <c r="N36" s="250"/>
    </row>
    <row r="37" spans="1:14" x14ac:dyDescent="0.3">
      <c r="A37" s="198"/>
      <c r="B37" s="199"/>
      <c r="C37" s="199"/>
      <c r="D37" s="198"/>
      <c r="E37" s="199"/>
      <c r="F37" s="199"/>
      <c r="G37" s="199"/>
      <c r="H37" s="199"/>
      <c r="I37" s="199"/>
      <c r="J37" s="199"/>
      <c r="K37" s="199"/>
      <c r="L37" s="199"/>
      <c r="M37" s="249"/>
      <c r="N37" s="250"/>
    </row>
    <row r="38" spans="1:14" x14ac:dyDescent="0.3">
      <c r="A38" s="198"/>
      <c r="B38" s="199"/>
      <c r="C38" s="199"/>
      <c r="D38" s="198"/>
      <c r="E38" s="199"/>
      <c r="F38" s="199"/>
      <c r="G38" s="199"/>
      <c r="H38" s="199"/>
      <c r="I38" s="199"/>
      <c r="J38" s="199"/>
      <c r="K38" s="199"/>
      <c r="L38" s="199"/>
      <c r="M38" s="249"/>
      <c r="N38" s="250"/>
    </row>
    <row r="39" spans="1:14" x14ac:dyDescent="0.3">
      <c r="A39" s="198"/>
      <c r="B39" s="199"/>
      <c r="C39" s="199"/>
      <c r="D39" s="198"/>
      <c r="E39" s="199"/>
      <c r="F39" s="199"/>
      <c r="G39" s="199"/>
      <c r="H39" s="199"/>
      <c r="I39" s="199"/>
      <c r="J39" s="199"/>
      <c r="K39" s="199"/>
      <c r="L39" s="199"/>
      <c r="M39" s="249"/>
      <c r="N39" s="250"/>
    </row>
    <row r="40" spans="1:14" x14ac:dyDescent="0.3">
      <c r="A40" s="198"/>
      <c r="B40" s="199"/>
      <c r="C40" s="199"/>
      <c r="D40" s="198"/>
      <c r="E40" s="199"/>
      <c r="F40" s="199"/>
      <c r="G40" s="199"/>
      <c r="H40" s="199"/>
      <c r="I40" s="199"/>
      <c r="J40" s="199"/>
      <c r="K40" s="199"/>
      <c r="L40" s="199"/>
      <c r="M40" s="249"/>
      <c r="N40" s="250"/>
    </row>
    <row r="41" spans="1:14" x14ac:dyDescent="0.3">
      <c r="A41" s="198"/>
      <c r="B41" s="199"/>
      <c r="C41" s="199"/>
      <c r="D41" s="198"/>
      <c r="E41" s="199"/>
      <c r="F41" s="199"/>
      <c r="G41" s="199"/>
      <c r="H41" s="199"/>
      <c r="I41" s="199"/>
      <c r="J41" s="199"/>
      <c r="K41" s="199"/>
      <c r="L41" s="199"/>
      <c r="M41" s="249"/>
      <c r="N41" s="250"/>
    </row>
    <row r="42" spans="1:14" x14ac:dyDescent="0.3">
      <c r="A42" s="198"/>
      <c r="B42" s="199"/>
      <c r="C42" s="199"/>
      <c r="D42" s="198"/>
      <c r="E42" s="199"/>
      <c r="F42" s="199"/>
      <c r="G42" s="199"/>
      <c r="H42" s="199"/>
      <c r="I42" s="199"/>
      <c r="J42" s="199"/>
      <c r="K42" s="199"/>
      <c r="L42" s="199"/>
      <c r="M42" s="249"/>
      <c r="N42" s="250"/>
    </row>
    <row r="43" spans="1:14" x14ac:dyDescent="0.3">
      <c r="A43" s="198"/>
      <c r="B43" s="199"/>
      <c r="C43" s="199"/>
      <c r="D43" s="198"/>
      <c r="E43" s="199"/>
      <c r="F43" s="199"/>
      <c r="G43" s="199"/>
      <c r="H43" s="199"/>
      <c r="I43" s="199"/>
      <c r="J43" s="199"/>
      <c r="K43" s="199"/>
      <c r="L43" s="199"/>
      <c r="M43" s="249"/>
      <c r="N43" s="250"/>
    </row>
    <row r="44" spans="1:14" x14ac:dyDescent="0.3">
      <c r="A44" s="198"/>
      <c r="B44" s="199"/>
      <c r="C44" s="199"/>
      <c r="D44" s="198"/>
      <c r="E44" s="199"/>
      <c r="F44" s="199"/>
      <c r="G44" s="199"/>
      <c r="H44" s="199"/>
      <c r="I44" s="199"/>
      <c r="J44" s="199"/>
      <c r="K44" s="199"/>
      <c r="L44" s="199"/>
      <c r="M44" s="249"/>
      <c r="N44" s="250"/>
    </row>
    <row r="45" spans="1:14" x14ac:dyDescent="0.3">
      <c r="A45" s="198"/>
      <c r="B45" s="199"/>
      <c r="C45" s="199"/>
      <c r="D45" s="198"/>
      <c r="E45" s="199"/>
      <c r="F45" s="199"/>
      <c r="G45" s="199"/>
      <c r="H45" s="199"/>
      <c r="I45" s="199"/>
      <c r="J45" s="199"/>
      <c r="K45" s="199"/>
      <c r="L45" s="199"/>
      <c r="M45" s="249"/>
      <c r="N45" s="250"/>
    </row>
    <row r="46" spans="1:14" x14ac:dyDescent="0.3">
      <c r="A46" s="198"/>
      <c r="B46" s="199"/>
      <c r="C46" s="199"/>
      <c r="D46" s="198"/>
      <c r="E46" s="199"/>
      <c r="F46" s="199"/>
      <c r="G46" s="199"/>
      <c r="H46" s="199"/>
      <c r="I46" s="199"/>
      <c r="J46" s="199"/>
      <c r="K46" s="199"/>
      <c r="L46" s="199"/>
      <c r="M46" s="249"/>
      <c r="N46" s="250"/>
    </row>
    <row r="47" spans="1:14" x14ac:dyDescent="0.3">
      <c r="A47" s="198"/>
      <c r="B47" s="199"/>
      <c r="C47" s="199"/>
      <c r="D47" s="198"/>
      <c r="E47" s="199"/>
      <c r="F47" s="199"/>
      <c r="G47" s="199"/>
      <c r="H47" s="199"/>
      <c r="I47" s="199"/>
      <c r="J47" s="199"/>
      <c r="K47" s="199"/>
      <c r="L47" s="199"/>
      <c r="M47" s="249"/>
      <c r="N47" s="250"/>
    </row>
    <row r="48" spans="1:14" x14ac:dyDescent="0.3">
      <c r="A48" s="198"/>
      <c r="B48" s="199"/>
      <c r="C48" s="199"/>
      <c r="D48" s="198"/>
      <c r="E48" s="199"/>
      <c r="F48" s="199"/>
      <c r="G48" s="199"/>
      <c r="H48" s="199"/>
      <c r="I48" s="199"/>
      <c r="J48" s="199"/>
      <c r="K48" s="199"/>
      <c r="L48" s="199"/>
      <c r="M48" s="249"/>
      <c r="N48" s="250"/>
    </row>
    <row r="49" spans="1:14" x14ac:dyDescent="0.3">
      <c r="A49" s="198"/>
      <c r="B49" s="199"/>
      <c r="C49" s="199"/>
      <c r="D49" s="198"/>
      <c r="E49" s="199"/>
      <c r="F49" s="199"/>
      <c r="G49" s="199"/>
      <c r="H49" s="199"/>
      <c r="I49" s="199"/>
      <c r="J49" s="199"/>
      <c r="K49" s="199"/>
      <c r="L49" s="199"/>
      <c r="M49" s="249"/>
      <c r="N49" s="250"/>
    </row>
    <row r="50" spans="1:14" x14ac:dyDescent="0.3">
      <c r="A50" s="198"/>
      <c r="B50" s="199"/>
      <c r="C50" s="199"/>
      <c r="D50" s="198"/>
      <c r="E50" s="199"/>
      <c r="F50" s="199"/>
      <c r="G50" s="199"/>
      <c r="H50" s="199"/>
      <c r="I50" s="199"/>
      <c r="J50" s="199"/>
      <c r="K50" s="199"/>
      <c r="L50" s="199"/>
      <c r="M50" s="249"/>
      <c r="N50" s="250"/>
    </row>
    <row r="51" spans="1:14" x14ac:dyDescent="0.3">
      <c r="A51" s="198"/>
      <c r="B51" s="199"/>
      <c r="C51" s="199"/>
      <c r="D51" s="198"/>
      <c r="E51" s="199"/>
      <c r="F51" s="199"/>
      <c r="G51" s="199"/>
      <c r="H51" s="199"/>
      <c r="I51" s="199"/>
      <c r="J51" s="199"/>
      <c r="K51" s="199"/>
      <c r="L51" s="199"/>
      <c r="M51" s="249"/>
      <c r="N51" s="250"/>
    </row>
    <row r="52" spans="1:14" x14ac:dyDescent="0.3">
      <c r="A52" s="198"/>
      <c r="B52" s="199"/>
      <c r="C52" s="199"/>
      <c r="D52" s="198"/>
      <c r="E52" s="199"/>
      <c r="F52" s="199"/>
      <c r="G52" s="199"/>
      <c r="H52" s="199"/>
      <c r="I52" s="199"/>
      <c r="J52" s="199"/>
      <c r="K52" s="199"/>
      <c r="L52" s="199"/>
      <c r="M52" s="249"/>
      <c r="N52" s="250"/>
    </row>
    <row r="53" spans="1:14" x14ac:dyDescent="0.3">
      <c r="A53" s="198"/>
      <c r="B53" s="199"/>
      <c r="C53" s="199"/>
      <c r="D53" s="198"/>
      <c r="E53" s="199"/>
      <c r="F53" s="199"/>
      <c r="G53" s="199"/>
      <c r="H53" s="199"/>
      <c r="I53" s="199"/>
      <c r="J53" s="199"/>
      <c r="K53" s="199"/>
      <c r="L53" s="199"/>
      <c r="M53" s="249"/>
      <c r="N53" s="250"/>
    </row>
    <row r="54" spans="1:14" x14ac:dyDescent="0.3">
      <c r="A54" s="198"/>
      <c r="B54" s="199"/>
      <c r="C54" s="199"/>
      <c r="D54" s="198"/>
      <c r="E54" s="199"/>
      <c r="F54" s="199"/>
      <c r="G54" s="199"/>
      <c r="H54" s="199"/>
      <c r="I54" s="199"/>
      <c r="J54" s="199"/>
      <c r="K54" s="199"/>
      <c r="L54" s="199"/>
      <c r="M54" s="249"/>
      <c r="N54" s="250"/>
    </row>
    <row r="55" spans="1:14" x14ac:dyDescent="0.3">
      <c r="A55" s="198"/>
      <c r="B55" s="199"/>
      <c r="C55" s="199"/>
      <c r="D55" s="198"/>
      <c r="E55" s="199"/>
      <c r="F55" s="199"/>
      <c r="G55" s="199"/>
      <c r="H55" s="199"/>
      <c r="I55" s="199"/>
      <c r="J55" s="199"/>
      <c r="K55" s="199"/>
      <c r="L55" s="199"/>
      <c r="M55" s="249"/>
      <c r="N55" s="250"/>
    </row>
    <row r="56" spans="1:14" x14ac:dyDescent="0.3">
      <c r="A56" s="198"/>
      <c r="B56" s="199"/>
      <c r="C56" s="199"/>
      <c r="D56" s="198"/>
      <c r="E56" s="199"/>
      <c r="F56" s="199"/>
      <c r="G56" s="199"/>
      <c r="H56" s="199"/>
      <c r="I56" s="199"/>
      <c r="J56" s="199"/>
      <c r="K56" s="199"/>
      <c r="L56" s="199"/>
      <c r="M56" s="249"/>
      <c r="N56" s="250"/>
    </row>
    <row r="57" spans="1:14" x14ac:dyDescent="0.3">
      <c r="A57" s="198"/>
      <c r="B57" s="199"/>
      <c r="C57" s="199"/>
      <c r="D57" s="198"/>
      <c r="E57" s="199"/>
      <c r="F57" s="199"/>
      <c r="G57" s="199"/>
      <c r="H57" s="199"/>
      <c r="I57" s="199"/>
      <c r="J57" s="199"/>
      <c r="K57" s="199"/>
      <c r="L57" s="199"/>
      <c r="M57" s="249"/>
      <c r="N57" s="250"/>
    </row>
    <row r="58" spans="1:14" x14ac:dyDescent="0.3">
      <c r="A58" s="198"/>
      <c r="B58" s="199"/>
      <c r="C58" s="199"/>
      <c r="D58" s="198"/>
      <c r="E58" s="199"/>
      <c r="F58" s="199"/>
      <c r="G58" s="199"/>
      <c r="H58" s="199"/>
      <c r="I58" s="199"/>
      <c r="J58" s="199"/>
      <c r="K58" s="199"/>
      <c r="L58" s="199"/>
      <c r="M58" s="249"/>
      <c r="N58" s="250"/>
    </row>
    <row r="59" spans="1:14" x14ac:dyDescent="0.3">
      <c r="A59" s="198"/>
      <c r="B59" s="199"/>
      <c r="C59" s="199"/>
      <c r="D59" s="198"/>
      <c r="E59" s="199"/>
      <c r="F59" s="199"/>
      <c r="G59" s="199"/>
      <c r="H59" s="199"/>
      <c r="I59" s="199"/>
      <c r="J59" s="199"/>
      <c r="K59" s="199"/>
      <c r="L59" s="199"/>
      <c r="M59" s="249"/>
      <c r="N59" s="250"/>
    </row>
    <row r="60" spans="1:14" x14ac:dyDescent="0.3">
      <c r="A60" s="198"/>
      <c r="B60" s="199"/>
      <c r="C60" s="199"/>
      <c r="D60" s="198"/>
      <c r="E60" s="199"/>
      <c r="F60" s="199"/>
      <c r="G60" s="199"/>
      <c r="H60" s="199"/>
      <c r="I60" s="199"/>
      <c r="J60" s="199"/>
      <c r="K60" s="199"/>
      <c r="L60" s="199"/>
      <c r="M60" s="249"/>
      <c r="N60" s="250"/>
    </row>
    <row r="61" spans="1:14" x14ac:dyDescent="0.3">
      <c r="A61" s="198"/>
      <c r="B61" s="199"/>
      <c r="C61" s="199"/>
      <c r="D61" s="198"/>
      <c r="E61" s="199"/>
      <c r="F61" s="199"/>
      <c r="G61" s="199"/>
      <c r="H61" s="199"/>
      <c r="I61" s="199"/>
      <c r="J61" s="199"/>
      <c r="K61" s="199"/>
      <c r="L61" s="199"/>
      <c r="M61" s="249"/>
      <c r="N61" s="250"/>
    </row>
    <row r="62" spans="1:14" x14ac:dyDescent="0.3">
      <c r="A62" s="198"/>
      <c r="B62" s="199"/>
      <c r="C62" s="199"/>
      <c r="D62" s="198"/>
      <c r="E62" s="199"/>
      <c r="F62" s="199"/>
      <c r="G62" s="199"/>
      <c r="H62" s="199"/>
      <c r="I62" s="199"/>
      <c r="J62" s="199"/>
      <c r="K62" s="199"/>
      <c r="L62" s="199"/>
      <c r="M62" s="249"/>
      <c r="N62" s="250"/>
    </row>
    <row r="63" spans="1:14" x14ac:dyDescent="0.3">
      <c r="A63" s="198"/>
      <c r="B63" s="199"/>
      <c r="C63" s="199"/>
      <c r="D63" s="198"/>
      <c r="E63" s="199"/>
      <c r="F63" s="199"/>
      <c r="G63" s="199"/>
      <c r="H63" s="199"/>
      <c r="I63" s="199"/>
      <c r="J63" s="199"/>
      <c r="K63" s="199"/>
      <c r="L63" s="199"/>
      <c r="M63" s="249"/>
      <c r="N63" s="250"/>
    </row>
    <row r="64" spans="1:14" x14ac:dyDescent="0.3">
      <c r="A64" s="198"/>
      <c r="B64" s="199"/>
      <c r="C64" s="199"/>
      <c r="D64" s="198"/>
      <c r="E64" s="199"/>
      <c r="F64" s="199"/>
      <c r="G64" s="199"/>
      <c r="H64" s="199"/>
      <c r="I64" s="199"/>
      <c r="J64" s="199"/>
      <c r="K64" s="199"/>
      <c r="L64" s="199"/>
      <c r="M64" s="249"/>
      <c r="N64" s="250"/>
    </row>
    <row r="65" spans="1:14" x14ac:dyDescent="0.3">
      <c r="A65" s="198"/>
      <c r="B65" s="199"/>
      <c r="C65" s="199"/>
      <c r="D65" s="198"/>
      <c r="E65" s="199"/>
      <c r="F65" s="199"/>
      <c r="G65" s="199"/>
      <c r="H65" s="199"/>
      <c r="I65" s="199"/>
      <c r="J65" s="199"/>
      <c r="K65" s="199"/>
      <c r="L65" s="199"/>
      <c r="M65" s="249"/>
      <c r="N65" s="250"/>
    </row>
    <row r="66" spans="1:14" x14ac:dyDescent="0.3">
      <c r="A66" s="198"/>
      <c r="B66" s="199"/>
      <c r="C66" s="199"/>
      <c r="D66" s="198"/>
      <c r="E66" s="199"/>
      <c r="F66" s="199"/>
      <c r="G66" s="199"/>
      <c r="H66" s="199"/>
      <c r="I66" s="199"/>
      <c r="J66" s="199"/>
      <c r="K66" s="199"/>
      <c r="L66" s="199"/>
      <c r="M66" s="249"/>
      <c r="N66" s="250"/>
    </row>
    <row r="67" spans="1:14" x14ac:dyDescent="0.3">
      <c r="A67" s="198"/>
      <c r="B67" s="199"/>
      <c r="C67" s="199"/>
      <c r="D67" s="198"/>
      <c r="E67" s="199"/>
      <c r="F67" s="199"/>
      <c r="G67" s="199"/>
      <c r="H67" s="199"/>
      <c r="I67" s="199"/>
      <c r="J67" s="199"/>
      <c r="K67" s="199"/>
      <c r="L67" s="199"/>
      <c r="M67" s="249"/>
      <c r="N67" s="250"/>
    </row>
    <row r="68" spans="1:14" x14ac:dyDescent="0.3">
      <c r="A68" s="198"/>
      <c r="B68" s="199"/>
      <c r="C68" s="199"/>
      <c r="D68" s="198"/>
      <c r="E68" s="199"/>
      <c r="F68" s="199"/>
      <c r="G68" s="199"/>
      <c r="H68" s="199"/>
      <c r="I68" s="199"/>
      <c r="J68" s="199"/>
      <c r="K68" s="199"/>
      <c r="L68" s="199"/>
      <c r="M68" s="249"/>
      <c r="N68" s="250"/>
    </row>
    <row r="69" spans="1:14" x14ac:dyDescent="0.3">
      <c r="A69" s="198"/>
      <c r="B69" s="199"/>
      <c r="C69" s="199"/>
      <c r="D69" s="198"/>
      <c r="E69" s="199"/>
      <c r="F69" s="199"/>
      <c r="G69" s="199"/>
      <c r="H69" s="199"/>
      <c r="I69" s="199"/>
      <c r="J69" s="199"/>
      <c r="K69" s="199"/>
      <c r="L69" s="199"/>
      <c r="M69" s="249"/>
      <c r="N69" s="250"/>
    </row>
    <row r="70" spans="1:14" x14ac:dyDescent="0.3">
      <c r="A70" s="198"/>
      <c r="B70" s="199"/>
      <c r="C70" s="199"/>
      <c r="D70" s="198"/>
      <c r="E70" s="199"/>
      <c r="F70" s="199"/>
      <c r="G70" s="199"/>
      <c r="H70" s="199"/>
      <c r="I70" s="199"/>
      <c r="J70" s="199"/>
      <c r="K70" s="199"/>
      <c r="L70" s="199"/>
      <c r="M70" s="249"/>
      <c r="N70" s="250"/>
    </row>
    <row r="71" spans="1:14" x14ac:dyDescent="0.3">
      <c r="A71" s="198"/>
      <c r="B71" s="199"/>
      <c r="C71" s="199"/>
      <c r="D71" s="198"/>
      <c r="E71" s="199"/>
      <c r="F71" s="199"/>
      <c r="G71" s="199"/>
      <c r="H71" s="199"/>
      <c r="I71" s="199"/>
      <c r="J71" s="199"/>
      <c r="K71" s="199"/>
      <c r="L71" s="199"/>
      <c r="M71" s="249"/>
      <c r="N71" s="250"/>
    </row>
    <row r="72" spans="1:14" x14ac:dyDescent="0.3">
      <c r="A72" s="198"/>
      <c r="B72" s="199"/>
      <c r="C72" s="199"/>
      <c r="D72" s="198"/>
      <c r="E72" s="199"/>
      <c r="F72" s="199"/>
      <c r="G72" s="199"/>
      <c r="H72" s="199"/>
      <c r="I72" s="199"/>
      <c r="J72" s="199"/>
      <c r="K72" s="199"/>
      <c r="L72" s="199"/>
      <c r="M72" s="249"/>
      <c r="N72" s="250"/>
    </row>
    <row r="73" spans="1:14" x14ac:dyDescent="0.3">
      <c r="A73" s="198"/>
      <c r="B73" s="199"/>
      <c r="C73" s="199"/>
      <c r="D73" s="198"/>
      <c r="E73" s="199"/>
      <c r="F73" s="199"/>
      <c r="G73" s="199"/>
      <c r="H73" s="199"/>
      <c r="I73" s="199"/>
      <c r="J73" s="199"/>
      <c r="K73" s="199"/>
      <c r="L73" s="199"/>
      <c r="M73" s="249"/>
      <c r="N73" s="250"/>
    </row>
    <row r="74" spans="1:14" x14ac:dyDescent="0.3">
      <c r="A74" s="198"/>
      <c r="B74" s="199"/>
      <c r="C74" s="199"/>
      <c r="D74" s="198"/>
      <c r="E74" s="199"/>
      <c r="F74" s="199"/>
      <c r="G74" s="199"/>
      <c r="H74" s="199"/>
      <c r="I74" s="199"/>
      <c r="J74" s="199"/>
      <c r="K74" s="199"/>
      <c r="L74" s="199"/>
      <c r="M74" s="249"/>
      <c r="N74" s="250"/>
    </row>
    <row r="75" spans="1:14" x14ac:dyDescent="0.3">
      <c r="A75" s="198"/>
      <c r="B75" s="199"/>
      <c r="C75" s="199"/>
      <c r="D75" s="198"/>
      <c r="E75" s="199"/>
      <c r="F75" s="199"/>
      <c r="G75" s="199"/>
      <c r="H75" s="199"/>
      <c r="I75" s="199"/>
      <c r="J75" s="199"/>
      <c r="K75" s="199"/>
      <c r="L75" s="199"/>
      <c r="M75" s="249"/>
      <c r="N75" s="250"/>
    </row>
    <row r="76" spans="1:14" x14ac:dyDescent="0.3">
      <c r="A76" s="198"/>
      <c r="B76" s="199"/>
      <c r="C76" s="199"/>
      <c r="D76" s="198"/>
      <c r="E76" s="199"/>
      <c r="F76" s="199"/>
      <c r="G76" s="199"/>
      <c r="H76" s="199"/>
      <c r="I76" s="199"/>
      <c r="J76" s="199"/>
      <c r="K76" s="199"/>
      <c r="L76" s="199"/>
      <c r="M76" s="249"/>
      <c r="N76" s="250"/>
    </row>
    <row r="77" spans="1:14" x14ac:dyDescent="0.3">
      <c r="A77" s="198"/>
      <c r="B77" s="199"/>
      <c r="C77" s="199"/>
      <c r="D77" s="198"/>
      <c r="E77" s="199"/>
      <c r="F77" s="199"/>
      <c r="G77" s="199"/>
      <c r="H77" s="199"/>
      <c r="I77" s="199"/>
      <c r="J77" s="199"/>
      <c r="K77" s="199"/>
      <c r="L77" s="199"/>
      <c r="M77" s="249"/>
      <c r="N77" s="250"/>
    </row>
    <row r="78" spans="1:14" x14ac:dyDescent="0.3">
      <c r="A78" s="198"/>
      <c r="B78" s="199"/>
      <c r="C78" s="199"/>
      <c r="D78" s="198"/>
      <c r="E78" s="199"/>
      <c r="F78" s="199"/>
      <c r="G78" s="199"/>
      <c r="H78" s="199"/>
      <c r="I78" s="199"/>
      <c r="J78" s="199"/>
      <c r="K78" s="199"/>
      <c r="L78" s="199"/>
      <c r="M78" s="249"/>
      <c r="N78" s="250"/>
    </row>
    <row r="79" spans="1:14" x14ac:dyDescent="0.3">
      <c r="A79" s="198"/>
      <c r="B79" s="199"/>
      <c r="C79" s="199"/>
      <c r="D79" s="198"/>
      <c r="E79" s="199"/>
      <c r="F79" s="199"/>
      <c r="G79" s="199"/>
      <c r="H79" s="199"/>
      <c r="I79" s="199"/>
      <c r="J79" s="199"/>
      <c r="K79" s="199"/>
      <c r="L79" s="199"/>
      <c r="M79" s="249"/>
      <c r="N79" s="250"/>
    </row>
    <row r="80" spans="1:14" x14ac:dyDescent="0.3">
      <c r="A80" s="198"/>
      <c r="B80" s="199"/>
      <c r="C80" s="199"/>
      <c r="D80" s="198"/>
      <c r="E80" s="199"/>
      <c r="F80" s="199"/>
      <c r="G80" s="199"/>
      <c r="H80" s="199"/>
      <c r="I80" s="199"/>
      <c r="J80" s="199"/>
      <c r="K80" s="199"/>
      <c r="L80" s="199"/>
      <c r="M80" s="249"/>
      <c r="N80" s="250"/>
    </row>
    <row r="81" spans="1:14" x14ac:dyDescent="0.3">
      <c r="A81" s="198"/>
      <c r="B81" s="199"/>
      <c r="C81" s="199"/>
      <c r="D81" s="198"/>
      <c r="E81" s="199"/>
      <c r="F81" s="199"/>
      <c r="G81" s="199"/>
      <c r="H81" s="199"/>
      <c r="I81" s="199"/>
      <c r="J81" s="199"/>
      <c r="K81" s="199"/>
      <c r="L81" s="199"/>
      <c r="M81" s="249"/>
      <c r="N81" s="250"/>
    </row>
    <row r="82" spans="1:14" x14ac:dyDescent="0.3">
      <c r="A82" s="198"/>
      <c r="B82" s="199"/>
      <c r="C82" s="199"/>
      <c r="D82" s="198"/>
      <c r="E82" s="199"/>
      <c r="F82" s="199"/>
      <c r="G82" s="199"/>
      <c r="H82" s="199"/>
      <c r="I82" s="199"/>
      <c r="J82" s="199"/>
      <c r="K82" s="199"/>
      <c r="L82" s="199"/>
      <c r="M82" s="249"/>
      <c r="N82" s="250"/>
    </row>
    <row r="83" spans="1:14" x14ac:dyDescent="0.3">
      <c r="A83" s="198"/>
      <c r="B83" s="199"/>
      <c r="C83" s="199"/>
      <c r="D83" s="198"/>
      <c r="E83" s="199"/>
      <c r="F83" s="199"/>
      <c r="G83" s="199"/>
      <c r="H83" s="199"/>
      <c r="I83" s="199"/>
      <c r="J83" s="199"/>
      <c r="K83" s="199"/>
      <c r="L83" s="199"/>
      <c r="M83" s="249"/>
      <c r="N83" s="250"/>
    </row>
    <row r="84" spans="1:14" x14ac:dyDescent="0.3">
      <c r="A84" s="198"/>
      <c r="B84" s="199"/>
      <c r="C84" s="199"/>
      <c r="D84" s="198"/>
      <c r="E84" s="199"/>
      <c r="F84" s="199"/>
      <c r="G84" s="199"/>
      <c r="H84" s="199"/>
      <c r="I84" s="199"/>
      <c r="J84" s="199"/>
      <c r="K84" s="199"/>
      <c r="L84" s="199"/>
      <c r="M84" s="249"/>
      <c r="N84" s="250"/>
    </row>
    <row r="85" spans="1:14" x14ac:dyDescent="0.3">
      <c r="A85" s="198"/>
      <c r="B85" s="199"/>
      <c r="C85" s="199"/>
      <c r="D85" s="198"/>
      <c r="E85" s="199"/>
      <c r="F85" s="199"/>
      <c r="G85" s="199"/>
      <c r="H85" s="199"/>
      <c r="I85" s="199"/>
      <c r="J85" s="199"/>
      <c r="K85" s="199"/>
      <c r="L85" s="199"/>
      <c r="M85" s="249"/>
      <c r="N85" s="250"/>
    </row>
    <row r="86" spans="1:14" x14ac:dyDescent="0.3">
      <c r="A86" s="198"/>
      <c r="B86" s="199"/>
      <c r="C86" s="199"/>
      <c r="D86" s="198"/>
      <c r="E86" s="199"/>
      <c r="F86" s="199"/>
      <c r="G86" s="199"/>
      <c r="H86" s="199"/>
      <c r="I86" s="199"/>
      <c r="J86" s="199"/>
      <c r="K86" s="199"/>
      <c r="L86" s="199"/>
      <c r="M86" s="249"/>
      <c r="N86" s="250"/>
    </row>
    <row r="87" spans="1:14" x14ac:dyDescent="0.3">
      <c r="A87" s="198"/>
      <c r="B87" s="199"/>
      <c r="C87" s="199"/>
      <c r="D87" s="198"/>
      <c r="E87" s="199"/>
      <c r="F87" s="199"/>
      <c r="G87" s="199"/>
      <c r="H87" s="199"/>
      <c r="I87" s="199"/>
      <c r="J87" s="199"/>
      <c r="K87" s="199"/>
      <c r="L87" s="199"/>
      <c r="M87" s="249"/>
      <c r="N87" s="250"/>
    </row>
    <row r="88" spans="1:14" x14ac:dyDescent="0.3">
      <c r="A88" s="198"/>
      <c r="B88" s="199"/>
      <c r="C88" s="199"/>
      <c r="D88" s="198"/>
      <c r="E88" s="199"/>
      <c r="F88" s="199"/>
      <c r="G88" s="199"/>
      <c r="H88" s="199"/>
      <c r="I88" s="199"/>
      <c r="J88" s="199"/>
      <c r="K88" s="199"/>
      <c r="L88" s="199"/>
      <c r="M88" s="249"/>
      <c r="N88" s="250"/>
    </row>
    <row r="89" spans="1:14" x14ac:dyDescent="0.3">
      <c r="A89" s="198"/>
      <c r="B89" s="199"/>
      <c r="C89" s="199"/>
      <c r="D89" s="198"/>
      <c r="E89" s="199"/>
      <c r="F89" s="199"/>
      <c r="G89" s="199"/>
      <c r="H89" s="199"/>
      <c r="I89" s="199"/>
      <c r="J89" s="199"/>
      <c r="K89" s="199"/>
      <c r="L89" s="199"/>
      <c r="M89" s="249"/>
      <c r="N89" s="250"/>
    </row>
    <row r="90" spans="1:14" x14ac:dyDescent="0.3">
      <c r="A90" s="198"/>
      <c r="B90" s="199"/>
      <c r="C90" s="199"/>
      <c r="D90" s="198"/>
      <c r="E90" s="199"/>
      <c r="F90" s="199"/>
      <c r="G90" s="199"/>
      <c r="H90" s="199"/>
      <c r="I90" s="199"/>
      <c r="J90" s="199"/>
      <c r="K90" s="199"/>
      <c r="L90" s="199"/>
      <c r="M90" s="249"/>
      <c r="N90" s="250"/>
    </row>
    <row r="91" spans="1:14" x14ac:dyDescent="0.3">
      <c r="A91" s="198"/>
      <c r="B91" s="199"/>
      <c r="C91" s="199"/>
      <c r="D91" s="198"/>
      <c r="E91" s="199"/>
      <c r="F91" s="199"/>
      <c r="G91" s="199"/>
      <c r="H91" s="199"/>
      <c r="I91" s="199"/>
      <c r="J91" s="199"/>
      <c r="K91" s="199"/>
      <c r="L91" s="199"/>
      <c r="M91" s="249"/>
      <c r="N91" s="250"/>
    </row>
    <row r="92" spans="1:14" x14ac:dyDescent="0.3">
      <c r="A92" s="198"/>
      <c r="B92" s="199"/>
      <c r="C92" s="199"/>
      <c r="D92" s="198"/>
      <c r="E92" s="199"/>
      <c r="F92" s="199"/>
      <c r="G92" s="199"/>
      <c r="H92" s="199"/>
      <c r="I92" s="199"/>
      <c r="J92" s="199"/>
      <c r="K92" s="199"/>
      <c r="L92" s="199"/>
      <c r="M92" s="249"/>
      <c r="N92" s="250"/>
    </row>
    <row r="93" spans="1:14" x14ac:dyDescent="0.3">
      <c r="A93" s="198"/>
      <c r="B93" s="199"/>
      <c r="C93" s="199"/>
      <c r="D93" s="198"/>
      <c r="E93" s="199"/>
      <c r="F93" s="199"/>
      <c r="G93" s="199"/>
      <c r="H93" s="199"/>
      <c r="I93" s="199"/>
      <c r="J93" s="199"/>
      <c r="K93" s="199"/>
      <c r="L93" s="199"/>
      <c r="M93" s="249"/>
      <c r="N93" s="250"/>
    </row>
    <row r="94" spans="1:14" x14ac:dyDescent="0.3">
      <c r="A94" s="198"/>
      <c r="B94" s="199"/>
      <c r="C94" s="199"/>
      <c r="D94" s="198"/>
      <c r="E94" s="199"/>
      <c r="F94" s="199"/>
      <c r="G94" s="199"/>
      <c r="H94" s="199"/>
      <c r="I94" s="199"/>
      <c r="J94" s="199"/>
      <c r="K94" s="199"/>
      <c r="L94" s="199"/>
      <c r="M94" s="249"/>
      <c r="N94" s="250"/>
    </row>
    <row r="95" spans="1:14" x14ac:dyDescent="0.3">
      <c r="A95" s="198"/>
      <c r="B95" s="199"/>
      <c r="C95" s="199"/>
      <c r="D95" s="198"/>
      <c r="E95" s="199"/>
      <c r="F95" s="199"/>
      <c r="G95" s="199"/>
      <c r="H95" s="199"/>
      <c r="I95" s="199"/>
      <c r="J95" s="199"/>
      <c r="K95" s="199"/>
      <c r="L95" s="199"/>
      <c r="M95" s="249"/>
      <c r="N95" s="250"/>
    </row>
    <row r="96" spans="1:14" x14ac:dyDescent="0.3">
      <c r="A96" s="198"/>
      <c r="B96" s="199"/>
      <c r="C96" s="199"/>
      <c r="D96" s="198"/>
      <c r="E96" s="199"/>
      <c r="F96" s="199"/>
      <c r="G96" s="199"/>
      <c r="H96" s="199"/>
      <c r="I96" s="199"/>
      <c r="J96" s="199"/>
      <c r="K96" s="199"/>
      <c r="L96" s="199"/>
      <c r="M96" s="249"/>
      <c r="N96" s="250"/>
    </row>
    <row r="97" spans="1:14" x14ac:dyDescent="0.3">
      <c r="A97" s="198"/>
      <c r="B97" s="199"/>
      <c r="C97" s="199"/>
      <c r="D97" s="198"/>
      <c r="E97" s="199"/>
      <c r="F97" s="199"/>
      <c r="G97" s="199"/>
      <c r="H97" s="199"/>
      <c r="I97" s="199"/>
      <c r="J97" s="199"/>
      <c r="K97" s="199"/>
      <c r="L97" s="199"/>
      <c r="M97" s="249"/>
      <c r="N97" s="250"/>
    </row>
    <row r="98" spans="1:14" x14ac:dyDescent="0.3">
      <c r="A98" s="198"/>
      <c r="B98" s="199"/>
      <c r="C98" s="199"/>
      <c r="D98" s="198"/>
      <c r="E98" s="199"/>
      <c r="F98" s="199"/>
      <c r="G98" s="199"/>
      <c r="H98" s="199"/>
      <c r="I98" s="199"/>
      <c r="J98" s="199"/>
      <c r="K98" s="199"/>
      <c r="L98" s="199"/>
      <c r="M98" s="249"/>
      <c r="N98" s="250"/>
    </row>
    <row r="99" spans="1:14" x14ac:dyDescent="0.3">
      <c r="A99" s="198"/>
      <c r="B99" s="199"/>
      <c r="C99" s="199"/>
      <c r="D99" s="198"/>
      <c r="E99" s="199"/>
      <c r="F99" s="199"/>
      <c r="G99" s="199"/>
      <c r="H99" s="199"/>
      <c r="I99" s="199"/>
      <c r="J99" s="199"/>
      <c r="K99" s="199"/>
      <c r="L99" s="199"/>
      <c r="M99" s="249"/>
      <c r="N99" s="250"/>
    </row>
    <row r="100" spans="1:14" x14ac:dyDescent="0.3">
      <c r="A100" s="198"/>
      <c r="B100" s="199"/>
      <c r="C100" s="199"/>
      <c r="D100" s="198"/>
      <c r="E100" s="199"/>
      <c r="F100" s="199"/>
      <c r="G100" s="199"/>
      <c r="H100" s="199"/>
      <c r="I100" s="199"/>
      <c r="J100" s="199"/>
      <c r="K100" s="199"/>
      <c r="L100" s="199"/>
      <c r="M100" s="249"/>
      <c r="N100" s="250"/>
    </row>
    <row r="101" spans="1:14" x14ac:dyDescent="0.3">
      <c r="A101" s="198"/>
      <c r="B101" s="199"/>
      <c r="C101" s="199"/>
      <c r="D101" s="198"/>
      <c r="E101" s="199"/>
      <c r="F101" s="199"/>
      <c r="G101" s="199"/>
      <c r="H101" s="199"/>
      <c r="I101" s="199"/>
      <c r="J101" s="199"/>
      <c r="K101" s="199"/>
      <c r="L101" s="199"/>
      <c r="M101" s="249"/>
      <c r="N101" s="250"/>
    </row>
    <row r="102" spans="1:14" x14ac:dyDescent="0.3">
      <c r="A102" s="198"/>
      <c r="B102" s="199"/>
      <c r="C102" s="199"/>
      <c r="D102" s="198"/>
      <c r="E102" s="199"/>
      <c r="F102" s="199"/>
      <c r="G102" s="199"/>
      <c r="H102" s="199"/>
      <c r="I102" s="199"/>
      <c r="J102" s="199"/>
      <c r="K102" s="199"/>
      <c r="L102" s="199"/>
      <c r="M102" s="249"/>
      <c r="N102" s="250"/>
    </row>
    <row r="103" spans="1:14" x14ac:dyDescent="0.3">
      <c r="A103" s="198"/>
      <c r="B103" s="199"/>
      <c r="C103" s="199"/>
      <c r="D103" s="198"/>
      <c r="E103" s="199"/>
      <c r="F103" s="199"/>
      <c r="G103" s="199"/>
      <c r="H103" s="199"/>
      <c r="I103" s="199"/>
      <c r="J103" s="199"/>
      <c r="K103" s="199"/>
      <c r="L103" s="199"/>
      <c r="M103" s="249"/>
      <c r="N103" s="250"/>
    </row>
    <row r="104" spans="1:14" x14ac:dyDescent="0.3">
      <c r="A104" s="198"/>
      <c r="B104" s="199"/>
      <c r="C104" s="199"/>
      <c r="D104" s="198"/>
      <c r="E104" s="199"/>
      <c r="F104" s="199"/>
      <c r="G104" s="199"/>
      <c r="H104" s="199"/>
      <c r="I104" s="199"/>
      <c r="J104" s="199"/>
      <c r="K104" s="199"/>
      <c r="L104" s="199"/>
      <c r="M104" s="249"/>
      <c r="N104" s="250"/>
    </row>
    <row r="105" spans="1:14" x14ac:dyDescent="0.3">
      <c r="A105" s="198"/>
      <c r="B105" s="199"/>
      <c r="C105" s="199"/>
      <c r="D105" s="198"/>
      <c r="E105" s="199"/>
      <c r="F105" s="199"/>
      <c r="G105" s="199"/>
      <c r="H105" s="199"/>
      <c r="I105" s="199"/>
      <c r="J105" s="199"/>
      <c r="K105" s="199"/>
      <c r="L105" s="199"/>
      <c r="M105" s="249"/>
      <c r="N105" s="250"/>
    </row>
    <row r="106" spans="1:14" x14ac:dyDescent="0.3">
      <c r="A106" s="198"/>
      <c r="B106" s="199"/>
      <c r="C106" s="199"/>
      <c r="D106" s="198"/>
      <c r="E106" s="199"/>
      <c r="F106" s="199"/>
      <c r="G106" s="199"/>
      <c r="H106" s="199"/>
      <c r="I106" s="199"/>
      <c r="J106" s="199"/>
      <c r="K106" s="199"/>
      <c r="L106" s="199"/>
      <c r="M106" s="249"/>
      <c r="N106" s="250"/>
    </row>
    <row r="107" spans="1:14" x14ac:dyDescent="0.3">
      <c r="A107" s="198"/>
      <c r="B107" s="199"/>
      <c r="C107" s="199"/>
      <c r="D107" s="198"/>
      <c r="E107" s="199"/>
      <c r="F107" s="199"/>
      <c r="G107" s="199"/>
      <c r="H107" s="199"/>
      <c r="I107" s="199"/>
      <c r="J107" s="199"/>
      <c r="K107" s="199"/>
      <c r="L107" s="199"/>
      <c r="M107" s="249"/>
      <c r="N107" s="250"/>
    </row>
  </sheetData>
  <sheetProtection algorithmName="SHA-512" hashValue="jnUY+ZwcZPGw8w+qB5CBv1OR9UUSTVDYk5emVnxj2GWRA4ToD/ccKgWmxW5qLrMymDHWLvvH6qpKwozKHYg+Tg==" saltValue="jO6av6ddCcWjEE6j30dV6g==" spinCount="100000" sheet="1" scenarios="1" formatCells="0" formatColumns="0" formatRows="0" sort="0" autoFilter="0"/>
  <mergeCells count="1">
    <mergeCell ref="M3:N3"/>
  </mergeCells>
  <conditionalFormatting sqref="A7:A107">
    <cfRule type="expression" dxfId="59" priority="32">
      <formula>$A$4&gt;1</formula>
    </cfRule>
  </conditionalFormatting>
  <conditionalFormatting sqref="A2">
    <cfRule type="expression" dxfId="58" priority="1">
      <formula>trDept=""</formula>
    </cfRule>
  </conditionalFormatting>
  <dataValidations count="6">
    <dataValidation type="list" allowBlank="1" showInputMessage="1" showErrorMessage="1" sqref="Q7" xr:uid="{1267F4B6-ED0C-4DEE-A417-3DEAA9D3B87C}">
      <formula1>OFFSET(DeptStart,MATCH(P7,DeptColumn,0)-1,3,COUNTIF(DeptColumn,P7),1)</formula1>
    </dataValidation>
    <dataValidation type="textLength" allowBlank="1" showInputMessage="1" showErrorMessage="1" promptTitle="EMPLOYEE NUMBER" prompt="Traveler's six-digit Employee Number" sqref="D7:D107" xr:uid="{BAD4EC7D-3921-439E-B9E8-CE13A76FA9AC}">
      <formula1>1</formula1>
      <formula2>999999</formula2>
    </dataValidation>
    <dataValidation type="list" allowBlank="1" showInputMessage="1" showErrorMessage="1" sqref="M7:M107" xr:uid="{43F9F17E-45E6-4390-AEF2-23BA83D7FC2E}">
      <formula1>YN</formula1>
    </dataValidation>
    <dataValidation type="list" showInputMessage="1" showErrorMessage="1" errorTitle="Bargaining Unit" error="Please select a valid bargaining unit from the drop-down list." sqref="G7:G107" xr:uid="{55BAC0A8-B74D-4E09-8B04-058195B1386F}">
      <formula1>Select_BU</formula1>
    </dataValidation>
    <dataValidation type="list" showInputMessage="1" showErrorMessage="1" sqref="A2" xr:uid="{7D118445-C13D-4FF2-BB19-56B78F3EC4FD}">
      <formula1>trDeptList</formula1>
    </dataValidation>
    <dataValidation type="list" allowBlank="1" showInputMessage="1" showErrorMessage="1" promptTitle="DIVISION SELECTION" prompt="This field is dependent upon the Agency selected above in Cell A2. If Agency is blank above, no Divisions will appear in the drop-down for this field." sqref="B7:B107" xr:uid="{5B9C4ACB-8310-42CE-98B7-B6234C5D1148}">
      <formula1>OFFSET(DeptStart,MATCH($D$2,DeptColumn,0)-1,1,COUNTIF(DeptColumn,$D$2),1)</formula1>
    </dataValidation>
  </dataValidations>
  <printOptions horizontalCentered="1"/>
  <pageMargins left="0.45" right="0.45" top="0.75" bottom="0.75" header="0.3" footer="0.3"/>
  <pageSetup paperSize="5" scale="52" fitToHeight="0" orientation="landscape" verticalDpi="0" r:id="rId1"/>
  <drawing r:id="rId2"/>
  <legacyDrawing r:id="rId3"/>
  <tableParts count="1">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9" tint="0.59999389629810485"/>
  </sheetPr>
  <dimension ref="A3:AR160"/>
  <sheetViews>
    <sheetView showGridLines="0" zoomScaleNormal="100" workbookViewId="0">
      <pane ySplit="8" topLeftCell="A9" activePane="bottomLeft" state="frozen"/>
      <selection pane="bottomLeft" activeCell="U4" sqref="U4:Y4"/>
    </sheetView>
  </sheetViews>
  <sheetFormatPr defaultColWidth="9.109375" defaultRowHeight="13.8" x14ac:dyDescent="0.3"/>
  <cols>
    <col min="1" max="32" width="3.33203125" style="117" customWidth="1"/>
    <col min="33" max="33" width="77.88671875" style="305" hidden="1" customWidth="1"/>
    <col min="34" max="34" width="23.6640625" style="305" hidden="1" customWidth="1"/>
    <col min="35" max="35" width="34.109375" style="305" hidden="1" customWidth="1"/>
    <col min="36" max="43" width="5.5546875" style="306" hidden="1" customWidth="1"/>
    <col min="44" max="44" width="9.109375" style="306" hidden="1" customWidth="1"/>
    <col min="45" max="45" width="0" style="306" hidden="1" customWidth="1"/>
    <col min="46" max="16384" width="9.109375" style="306"/>
  </cols>
  <sheetData>
    <row r="3" spans="1:35" ht="15" customHeight="1" x14ac:dyDescent="0.3">
      <c r="B3" s="526" t="s">
        <v>203</v>
      </c>
      <c r="C3" s="527"/>
      <c r="D3" s="527"/>
      <c r="E3" s="527"/>
      <c r="F3" s="527"/>
      <c r="G3" s="527"/>
      <c r="H3" s="527"/>
      <c r="I3" s="530"/>
      <c r="J3" s="531"/>
      <c r="K3" s="534" t="s">
        <v>350</v>
      </c>
      <c r="L3" s="535"/>
      <c r="M3" s="535"/>
      <c r="N3" s="535"/>
      <c r="O3" s="535"/>
      <c r="P3" s="535"/>
      <c r="Q3" s="535"/>
      <c r="R3" s="535"/>
      <c r="S3" s="535"/>
      <c r="T3" s="535"/>
      <c r="U3" s="538" t="s">
        <v>237</v>
      </c>
      <c r="V3" s="539"/>
      <c r="W3" s="539"/>
      <c r="X3" s="539"/>
      <c r="Y3" s="540"/>
      <c r="Z3" s="538" t="s">
        <v>351</v>
      </c>
      <c r="AA3" s="539"/>
      <c r="AB3" s="539"/>
      <c r="AC3" s="539"/>
      <c r="AD3" s="539"/>
      <c r="AE3" s="540"/>
    </row>
    <row r="4" spans="1:35" ht="15.6" x14ac:dyDescent="0.3">
      <c r="B4" s="528"/>
      <c r="C4" s="529"/>
      <c r="D4" s="529"/>
      <c r="E4" s="529"/>
      <c r="F4" s="529"/>
      <c r="G4" s="529"/>
      <c r="H4" s="529"/>
      <c r="I4" s="532"/>
      <c r="J4" s="533"/>
      <c r="K4" s="536"/>
      <c r="L4" s="537"/>
      <c r="M4" s="537"/>
      <c r="N4" s="537"/>
      <c r="O4" s="537"/>
      <c r="P4" s="537"/>
      <c r="Q4" s="537"/>
      <c r="R4" s="537"/>
      <c r="S4" s="537"/>
      <c r="T4" s="537"/>
      <c r="U4" s="541"/>
      <c r="V4" s="542"/>
      <c r="W4" s="542"/>
      <c r="X4" s="542"/>
      <c r="Y4" s="543"/>
      <c r="Z4" s="544"/>
      <c r="AA4" s="545"/>
      <c r="AB4" s="545"/>
      <c r="AC4" s="545"/>
      <c r="AD4" s="545"/>
      <c r="AE4" s="546"/>
      <c r="AF4" s="61"/>
    </row>
    <row r="5" spans="1:35" ht="15.6" x14ac:dyDescent="0.3">
      <c r="B5" s="549" t="s">
        <v>487</v>
      </c>
      <c r="C5" s="547"/>
      <c r="D5" s="547"/>
      <c r="E5" s="547"/>
      <c r="F5" s="547"/>
      <c r="G5" s="547"/>
      <c r="H5" s="547"/>
      <c r="I5" s="547"/>
      <c r="J5" s="547"/>
      <c r="K5" s="547"/>
      <c r="L5" s="547"/>
      <c r="M5" s="547"/>
      <c r="N5" s="547"/>
      <c r="O5" s="547"/>
      <c r="P5" s="547" t="s">
        <v>496</v>
      </c>
      <c r="Q5" s="547"/>
      <c r="R5" s="547"/>
      <c r="S5" s="547"/>
      <c r="T5" s="547"/>
      <c r="U5" s="547"/>
      <c r="V5" s="547"/>
      <c r="W5" s="547"/>
      <c r="X5" s="547"/>
      <c r="Y5" s="547"/>
      <c r="Z5" s="547"/>
      <c r="AA5" s="547"/>
      <c r="AB5" s="547"/>
      <c r="AC5" s="547"/>
      <c r="AD5" s="547"/>
      <c r="AE5" s="548"/>
      <c r="AF5" s="61"/>
    </row>
    <row r="6" spans="1:35" s="307" customFormat="1" ht="12.9" customHeight="1" x14ac:dyDescent="0.3">
      <c r="A6" s="118"/>
      <c r="B6" s="182" t="s">
        <v>204</v>
      </c>
      <c r="C6" s="183"/>
      <c r="D6" s="183"/>
      <c r="E6" s="183"/>
      <c r="F6" s="183"/>
      <c r="G6" s="183"/>
      <c r="H6" s="183"/>
      <c r="I6" s="183"/>
      <c r="J6" s="183"/>
      <c r="K6" s="183"/>
      <c r="L6" s="183"/>
      <c r="M6" s="183"/>
      <c r="N6" s="183"/>
      <c r="O6" s="184"/>
      <c r="P6" s="184"/>
      <c r="Q6" s="184"/>
      <c r="R6" s="184"/>
      <c r="S6" s="184"/>
      <c r="T6" s="184"/>
      <c r="U6" s="184"/>
      <c r="V6" s="184"/>
      <c r="W6" s="184"/>
      <c r="X6" s="184"/>
      <c r="Y6" s="184"/>
      <c r="Z6" s="184"/>
      <c r="AA6" s="184"/>
      <c r="AB6" s="184"/>
      <c r="AC6" s="184"/>
      <c r="AD6" s="184"/>
      <c r="AE6" s="185"/>
      <c r="AF6" s="120"/>
      <c r="AG6" s="305"/>
      <c r="AH6" s="305"/>
      <c r="AI6" s="305"/>
    </row>
    <row r="7" spans="1:35" s="307" customFormat="1" ht="10.199999999999999" x14ac:dyDescent="0.2">
      <c r="A7" s="118"/>
      <c r="B7" s="404" t="s">
        <v>352</v>
      </c>
      <c r="C7" s="405"/>
      <c r="D7" s="405"/>
      <c r="E7" s="405"/>
      <c r="F7" s="405"/>
      <c r="G7" s="405"/>
      <c r="H7" s="405"/>
      <c r="I7" s="405"/>
      <c r="J7" s="405"/>
      <c r="K7" s="405"/>
      <c r="L7" s="405"/>
      <c r="M7" s="405"/>
      <c r="N7" s="405"/>
      <c r="O7" s="404" t="s">
        <v>205</v>
      </c>
      <c r="P7" s="405"/>
      <c r="Q7" s="406"/>
      <c r="R7" s="520" t="s">
        <v>756</v>
      </c>
      <c r="S7" s="521"/>
      <c r="T7" s="521"/>
      <c r="U7" s="521"/>
      <c r="V7" s="404" t="s">
        <v>356</v>
      </c>
      <c r="W7" s="405"/>
      <c r="X7" s="405"/>
      <c r="Y7" s="405"/>
      <c r="Z7" s="405"/>
      <c r="AA7" s="405"/>
      <c r="AB7" s="405"/>
      <c r="AC7" s="405"/>
      <c r="AD7" s="405"/>
      <c r="AE7" s="406"/>
      <c r="AF7" s="148"/>
      <c r="AG7" s="308"/>
      <c r="AH7" s="309"/>
    </row>
    <row r="8" spans="1:35" x14ac:dyDescent="0.3">
      <c r="A8" s="119"/>
      <c r="B8" s="387" t="str">
        <f>trLegalName</f>
        <v xml:space="preserve"> </v>
      </c>
      <c r="C8" s="388"/>
      <c r="D8" s="388"/>
      <c r="E8" s="388"/>
      <c r="F8" s="388"/>
      <c r="G8" s="388"/>
      <c r="H8" s="388"/>
      <c r="I8" s="388"/>
      <c r="J8" s="388"/>
      <c r="K8" s="388"/>
      <c r="L8" s="388"/>
      <c r="M8" s="388"/>
      <c r="N8" s="388"/>
      <c r="O8" s="512" t="str">
        <f>trEmplNum</f>
        <v xml:space="preserve"> </v>
      </c>
      <c r="P8" s="513"/>
      <c r="Q8" s="514"/>
      <c r="R8" s="522" t="str">
        <f>trPhone</f>
        <v xml:space="preserve"> </v>
      </c>
      <c r="S8" s="523"/>
      <c r="T8" s="523"/>
      <c r="U8" s="523"/>
      <c r="V8" s="524" t="str">
        <f>trTitle</f>
        <v xml:space="preserve"> </v>
      </c>
      <c r="W8" s="524"/>
      <c r="X8" s="524"/>
      <c r="Y8" s="524"/>
      <c r="Z8" s="524"/>
      <c r="AA8" s="524"/>
      <c r="AB8" s="524"/>
      <c r="AC8" s="524"/>
      <c r="AD8" s="524"/>
      <c r="AE8" s="525"/>
      <c r="AF8" s="244"/>
      <c r="AG8" s="310"/>
      <c r="AH8" s="311"/>
      <c r="AI8" s="306"/>
    </row>
    <row r="9" spans="1:35" s="307" customFormat="1" ht="12.75" customHeight="1" x14ac:dyDescent="0.2">
      <c r="A9" s="118"/>
      <c r="B9" s="404" t="s">
        <v>287</v>
      </c>
      <c r="C9" s="405"/>
      <c r="D9" s="405"/>
      <c r="E9" s="404" t="s">
        <v>5</v>
      </c>
      <c r="F9" s="405"/>
      <c r="G9" s="238"/>
      <c r="H9" s="404" t="s">
        <v>787</v>
      </c>
      <c r="I9" s="405"/>
      <c r="J9" s="405"/>
      <c r="K9" s="405"/>
      <c r="L9" s="405"/>
      <c r="M9" s="405"/>
      <c r="N9" s="405"/>
      <c r="O9" s="405"/>
      <c r="P9" s="405"/>
      <c r="Q9" s="405"/>
      <c r="R9" s="405"/>
      <c r="S9" s="405"/>
      <c r="T9" s="405"/>
      <c r="U9" s="406"/>
      <c r="V9" s="302" t="s">
        <v>23</v>
      </c>
      <c r="W9" s="237"/>
      <c r="X9" s="237"/>
      <c r="Y9" s="237"/>
      <c r="Z9" s="237"/>
      <c r="AA9" s="237"/>
      <c r="AB9" s="237"/>
      <c r="AC9" s="237"/>
      <c r="AD9" s="237"/>
      <c r="AE9" s="238"/>
      <c r="AF9" s="118"/>
      <c r="AG9" s="305"/>
      <c r="AH9" s="305"/>
      <c r="AI9" s="305"/>
    </row>
    <row r="10" spans="1:35" x14ac:dyDescent="0.3">
      <c r="A10" s="119"/>
      <c r="B10" s="518" t="str">
        <f>IF(trDept="","",trDept)</f>
        <v/>
      </c>
      <c r="C10" s="519"/>
      <c r="D10" s="248" t="str">
        <f>IF(trDept&lt;&gt;"",VLOOKUP(trDept,dept_lookup,3,FALSE),"")</f>
        <v/>
      </c>
      <c r="E10" s="387" t="str">
        <f>trDivision</f>
        <v xml:space="preserve"> </v>
      </c>
      <c r="F10" s="388"/>
      <c r="G10" s="389"/>
      <c r="H10" s="387" t="str">
        <f>trSection</f>
        <v xml:space="preserve"> </v>
      </c>
      <c r="I10" s="388"/>
      <c r="J10" s="388"/>
      <c r="K10" s="388"/>
      <c r="L10" s="388"/>
      <c r="M10" s="388"/>
      <c r="N10" s="388"/>
      <c r="O10" s="388"/>
      <c r="P10" s="388"/>
      <c r="Q10" s="388"/>
      <c r="R10" s="388"/>
      <c r="S10" s="388"/>
      <c r="T10" s="388"/>
      <c r="U10" s="389"/>
      <c r="V10" s="387" t="str">
        <f>trDutyStation</f>
        <v xml:space="preserve"> </v>
      </c>
      <c r="W10" s="388"/>
      <c r="X10" s="388"/>
      <c r="Y10" s="388"/>
      <c r="Z10" s="388"/>
      <c r="AA10" s="388"/>
      <c r="AB10" s="388"/>
      <c r="AC10" s="388"/>
      <c r="AD10" s="388"/>
      <c r="AE10" s="389"/>
      <c r="AF10" s="119"/>
    </row>
    <row r="11" spans="1:35" s="312" customFormat="1" x14ac:dyDescent="0.3">
      <c r="A11" s="138"/>
      <c r="B11" s="174" t="s">
        <v>438</v>
      </c>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7"/>
      <c r="AF11" s="138"/>
      <c r="AG11" s="305"/>
      <c r="AH11" s="305"/>
      <c r="AI11" s="305"/>
    </row>
    <row r="12" spans="1:35" s="312" customFormat="1" x14ac:dyDescent="0.3">
      <c r="A12" s="138"/>
      <c r="B12" s="418" t="str">
        <f>trProfile</f>
        <v xml:space="preserve"> </v>
      </c>
      <c r="C12" s="419"/>
      <c r="D12" s="420" t="str">
        <f>trGenProf</f>
        <v xml:space="preserve"> </v>
      </c>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1"/>
      <c r="AF12" s="138"/>
      <c r="AG12" s="305"/>
      <c r="AH12" s="305"/>
      <c r="AI12" s="305"/>
    </row>
    <row r="13" spans="1:35" s="314" customFormat="1" x14ac:dyDescent="0.2">
      <c r="A13" s="120"/>
      <c r="B13" s="404" t="s">
        <v>871</v>
      </c>
      <c r="C13" s="405"/>
      <c r="D13" s="405"/>
      <c r="E13" s="405"/>
      <c r="F13" s="405"/>
      <c r="G13" s="405"/>
      <c r="H13" s="405"/>
      <c r="I13" s="405"/>
      <c r="J13" s="405"/>
      <c r="K13" s="405"/>
      <c r="L13" s="405"/>
      <c r="M13" s="405"/>
      <c r="N13" s="405"/>
      <c r="O13" s="405"/>
      <c r="P13" s="405"/>
      <c r="Q13" s="405"/>
      <c r="R13" s="406"/>
      <c r="S13" s="407" t="s">
        <v>6</v>
      </c>
      <c r="T13" s="407"/>
      <c r="U13" s="407"/>
      <c r="V13" s="407"/>
      <c r="W13" s="407"/>
      <c r="X13" s="407"/>
      <c r="Y13" s="407"/>
      <c r="Z13" s="407"/>
      <c r="AA13" s="407"/>
      <c r="AB13" s="407"/>
      <c r="AC13" s="407"/>
      <c r="AD13" s="407"/>
      <c r="AE13" s="408"/>
      <c r="AF13" s="120"/>
      <c r="AG13" s="313"/>
      <c r="AH13" s="313"/>
      <c r="AI13" s="313"/>
    </row>
    <row r="14" spans="1:35" x14ac:dyDescent="0.3">
      <c r="A14" s="119"/>
      <c r="B14" s="387" t="str">
        <f>trAddress</f>
        <v xml:space="preserve"> </v>
      </c>
      <c r="C14" s="388"/>
      <c r="D14" s="388"/>
      <c r="E14" s="388"/>
      <c r="F14" s="388"/>
      <c r="G14" s="388"/>
      <c r="H14" s="388"/>
      <c r="I14" s="388"/>
      <c r="J14" s="388"/>
      <c r="K14" s="388"/>
      <c r="L14" s="388"/>
      <c r="M14" s="388"/>
      <c r="N14" s="388"/>
      <c r="O14" s="388"/>
      <c r="P14" s="388"/>
      <c r="Q14" s="388"/>
      <c r="R14" s="389"/>
      <c r="S14" s="385" t="str">
        <f>trBU</f>
        <v xml:space="preserve"> </v>
      </c>
      <c r="T14" s="385"/>
      <c r="U14" s="385"/>
      <c r="V14" s="385"/>
      <c r="W14" s="385"/>
      <c r="X14" s="385"/>
      <c r="Y14" s="385"/>
      <c r="Z14" s="385"/>
      <c r="AA14" s="385"/>
      <c r="AB14" s="385"/>
      <c r="AC14" s="385"/>
      <c r="AD14" s="385"/>
      <c r="AE14" s="386"/>
      <c r="AF14" s="119"/>
    </row>
    <row r="15" spans="1:35" s="307" customFormat="1" x14ac:dyDescent="0.3">
      <c r="A15" s="118"/>
      <c r="B15" s="409" t="s">
        <v>11</v>
      </c>
      <c r="C15" s="410"/>
      <c r="D15" s="410"/>
      <c r="E15" s="410"/>
      <c r="F15" s="410"/>
      <c r="G15" s="410"/>
      <c r="H15" s="410"/>
      <c r="I15" s="410"/>
      <c r="J15" s="410"/>
      <c r="K15" s="410"/>
      <c r="L15" s="410"/>
      <c r="M15" s="410"/>
      <c r="N15" s="410"/>
      <c r="O15" s="410"/>
      <c r="P15" s="410"/>
      <c r="Q15" s="410"/>
      <c r="R15" s="410"/>
      <c r="S15" s="410"/>
      <c r="T15" s="410"/>
      <c r="U15" s="410"/>
      <c r="V15" s="410"/>
      <c r="W15" s="410"/>
      <c r="X15" s="410"/>
      <c r="Y15" s="410"/>
      <c r="Z15" s="410"/>
      <c r="AA15" s="410"/>
      <c r="AB15" s="410"/>
      <c r="AC15" s="410"/>
      <c r="AD15" s="410"/>
      <c r="AE15" s="411"/>
      <c r="AF15" s="118"/>
      <c r="AG15" s="305"/>
      <c r="AH15" s="305"/>
      <c r="AI15" s="305"/>
    </row>
    <row r="16" spans="1:35" s="307" customFormat="1" x14ac:dyDescent="0.2">
      <c r="A16" s="118"/>
      <c r="B16" s="492" t="s">
        <v>10</v>
      </c>
      <c r="C16" s="493"/>
      <c r="D16" s="493"/>
      <c r="E16" s="493"/>
      <c r="F16" s="493"/>
      <c r="G16" s="493"/>
      <c r="H16" s="493"/>
      <c r="I16" s="493"/>
      <c r="J16" s="493"/>
      <c r="K16" s="493"/>
      <c r="L16" s="494"/>
      <c r="M16" s="492" t="s">
        <v>61</v>
      </c>
      <c r="N16" s="493"/>
      <c r="O16" s="493"/>
      <c r="P16" s="494"/>
      <c r="Q16" s="492" t="s">
        <v>88</v>
      </c>
      <c r="R16" s="493"/>
      <c r="S16" s="493"/>
      <c r="T16" s="493"/>
      <c r="U16" s="493"/>
      <c r="V16" s="493"/>
      <c r="W16" s="493"/>
      <c r="X16" s="493"/>
      <c r="Y16" s="493"/>
      <c r="Z16" s="493"/>
      <c r="AA16" s="494"/>
      <c r="AB16" s="492" t="s">
        <v>60</v>
      </c>
      <c r="AC16" s="493"/>
      <c r="AD16" s="493"/>
      <c r="AE16" s="494"/>
      <c r="AF16" s="118"/>
      <c r="AG16" s="305"/>
      <c r="AH16" s="305"/>
      <c r="AI16" s="305"/>
    </row>
    <row r="17" spans="1:44" x14ac:dyDescent="0.3">
      <c r="A17" s="119"/>
      <c r="B17" s="515"/>
      <c r="C17" s="516"/>
      <c r="D17" s="516"/>
      <c r="E17" s="516"/>
      <c r="F17" s="516"/>
      <c r="G17" s="516"/>
      <c r="H17" s="516"/>
      <c r="I17" s="516"/>
      <c r="J17" s="516"/>
      <c r="K17" s="516"/>
      <c r="L17" s="517"/>
      <c r="M17" s="509"/>
      <c r="N17" s="510"/>
      <c r="O17" s="510"/>
      <c r="P17" s="511"/>
      <c r="Q17" s="515"/>
      <c r="R17" s="516"/>
      <c r="S17" s="516"/>
      <c r="T17" s="516"/>
      <c r="U17" s="516"/>
      <c r="V17" s="516"/>
      <c r="W17" s="516"/>
      <c r="X17" s="516"/>
      <c r="Y17" s="516"/>
      <c r="Z17" s="516"/>
      <c r="AA17" s="517"/>
      <c r="AB17" s="509"/>
      <c r="AC17" s="510"/>
      <c r="AD17" s="510"/>
      <c r="AE17" s="511"/>
      <c r="AF17" s="119"/>
    </row>
    <row r="18" spans="1:44" s="307" customFormat="1" x14ac:dyDescent="0.2">
      <c r="A18" s="118"/>
      <c r="B18" s="189" t="s">
        <v>7</v>
      </c>
      <c r="C18" s="190"/>
      <c r="D18" s="190"/>
      <c r="E18" s="190"/>
      <c r="F18" s="190"/>
      <c r="G18" s="190"/>
      <c r="H18" s="190"/>
      <c r="I18" s="190"/>
      <c r="J18" s="190"/>
      <c r="K18" s="190"/>
      <c r="L18" s="190"/>
      <c r="M18" s="190"/>
      <c r="N18" s="190"/>
      <c r="O18" s="190"/>
      <c r="P18" s="190"/>
      <c r="Q18" s="190"/>
      <c r="R18" s="190"/>
      <c r="S18" s="190"/>
      <c r="T18" s="190"/>
      <c r="U18" s="190"/>
      <c r="V18" s="190"/>
      <c r="W18" s="191"/>
      <c r="X18" s="192"/>
      <c r="Y18" s="192"/>
      <c r="Z18" s="191"/>
      <c r="AA18" s="192"/>
      <c r="AB18" s="192"/>
      <c r="AC18" s="192"/>
      <c r="AD18" s="192"/>
      <c r="AE18" s="197"/>
      <c r="AF18" s="118"/>
      <c r="AG18" s="305"/>
      <c r="AH18" s="305"/>
      <c r="AI18" s="305"/>
    </row>
    <row r="19" spans="1:44" s="316" customFormat="1" x14ac:dyDescent="0.3">
      <c r="A19" s="124"/>
      <c r="B19" s="435"/>
      <c r="C19" s="436"/>
      <c r="D19" s="436"/>
      <c r="E19" s="436"/>
      <c r="F19" s="436"/>
      <c r="G19" s="436"/>
      <c r="H19" s="436"/>
      <c r="I19" s="436"/>
      <c r="J19" s="436"/>
      <c r="K19" s="436"/>
      <c r="L19" s="436"/>
      <c r="M19" s="436"/>
      <c r="N19" s="436"/>
      <c r="O19" s="436"/>
      <c r="P19" s="436"/>
      <c r="Q19" s="436"/>
      <c r="R19" s="436"/>
      <c r="S19" s="436"/>
      <c r="T19" s="436"/>
      <c r="U19" s="436"/>
      <c r="V19" s="436"/>
      <c r="W19" s="436"/>
      <c r="X19" s="436"/>
      <c r="Y19" s="436"/>
      <c r="Z19" s="436"/>
      <c r="AA19" s="436"/>
      <c r="AB19" s="436"/>
      <c r="AC19" s="436"/>
      <c r="AD19" s="436"/>
      <c r="AE19" s="437"/>
      <c r="AF19" s="124"/>
      <c r="AG19" s="315" t="str">
        <f>IF(trPurpose="","",trPurpose)</f>
        <v/>
      </c>
      <c r="AH19" s="305"/>
      <c r="AI19" s="305"/>
    </row>
    <row r="20" spans="1:44" s="307" customFormat="1" ht="11.25" customHeight="1" x14ac:dyDescent="0.2">
      <c r="A20" s="118"/>
      <c r="B20" s="193" t="s">
        <v>242</v>
      </c>
      <c r="C20" s="194"/>
      <c r="D20" s="194"/>
      <c r="E20" s="194"/>
      <c r="F20" s="194"/>
      <c r="G20" s="191"/>
      <c r="H20" s="191"/>
      <c r="I20" s="191"/>
      <c r="J20" s="195"/>
      <c r="K20" s="443" t="s">
        <v>1115</v>
      </c>
      <c r="L20" s="441"/>
      <c r="M20" s="441"/>
      <c r="N20" s="441"/>
      <c r="O20" s="441" t="s">
        <v>485</v>
      </c>
      <c r="P20" s="441"/>
      <c r="Q20" s="441"/>
      <c r="R20" s="441"/>
      <c r="S20" s="442"/>
      <c r="T20" s="189" t="s">
        <v>753</v>
      </c>
      <c r="U20" s="270"/>
      <c r="V20" s="270"/>
      <c r="W20" s="270"/>
      <c r="X20" s="270"/>
      <c r="Y20" s="191"/>
      <c r="Z20" s="191"/>
      <c r="AA20" s="191"/>
      <c r="AB20" s="191"/>
      <c r="AC20" s="191"/>
      <c r="AD20" s="191"/>
      <c r="AE20" s="195"/>
      <c r="AF20" s="118"/>
    </row>
    <row r="21" spans="1:44" s="316" customFormat="1" x14ac:dyDescent="0.3">
      <c r="A21" s="124"/>
      <c r="B21" s="450"/>
      <c r="C21" s="451"/>
      <c r="D21" s="451"/>
      <c r="E21" s="451"/>
      <c r="F21" s="451"/>
      <c r="G21" s="451"/>
      <c r="H21" s="451"/>
      <c r="I21" s="451"/>
      <c r="J21" s="452"/>
      <c r="K21" s="444"/>
      <c r="L21" s="445"/>
      <c r="M21" s="445"/>
      <c r="N21" s="446"/>
      <c r="O21" s="438"/>
      <c r="P21" s="439"/>
      <c r="Q21" s="439"/>
      <c r="R21" s="439"/>
      <c r="S21" s="440"/>
      <c r="T21" s="417" t="s">
        <v>84</v>
      </c>
      <c r="U21" s="417"/>
      <c r="V21" s="166" t="s">
        <v>754</v>
      </c>
      <c r="W21" s="163"/>
      <c r="X21" s="163"/>
      <c r="Y21" s="163"/>
      <c r="Z21" s="163"/>
      <c r="AA21" s="163"/>
      <c r="AB21" s="163"/>
      <c r="AC21" s="163"/>
      <c r="AD21" s="163"/>
      <c r="AE21" s="164"/>
      <c r="AF21" s="124"/>
    </row>
    <row r="22" spans="1:44" s="316" customFormat="1" x14ac:dyDescent="0.3">
      <c r="A22" s="124"/>
      <c r="B22" s="167" t="s">
        <v>755</v>
      </c>
      <c r="C22" s="158"/>
      <c r="D22" s="158"/>
      <c r="E22" s="158"/>
      <c r="F22" s="158"/>
      <c r="G22" s="158"/>
      <c r="H22" s="168"/>
      <c r="I22" s="168"/>
      <c r="J22" s="168"/>
      <c r="K22" s="168"/>
      <c r="L22" s="168"/>
      <c r="M22" s="168"/>
      <c r="N22" s="168"/>
      <c r="O22" s="168"/>
      <c r="P22" s="168"/>
      <c r="Q22" s="168"/>
      <c r="R22" s="168"/>
      <c r="S22" s="168"/>
      <c r="T22" s="168"/>
      <c r="U22" s="168"/>
      <c r="V22" s="165"/>
      <c r="W22" s="165"/>
      <c r="X22" s="165"/>
      <c r="Y22" s="165"/>
      <c r="Z22" s="165"/>
      <c r="AA22" s="165"/>
      <c r="AB22" s="158"/>
      <c r="AC22" s="158"/>
      <c r="AD22" s="158"/>
      <c r="AE22" s="159"/>
      <c r="AF22" s="124"/>
      <c r="AI22" s="317"/>
      <c r="AJ22" s="306"/>
      <c r="AK22" s="306"/>
    </row>
    <row r="23" spans="1:44" s="316" customFormat="1" ht="51.6" customHeight="1" x14ac:dyDescent="0.3">
      <c r="A23" s="124"/>
      <c r="B23" s="169"/>
      <c r="C23" s="162"/>
      <c r="D23" s="161"/>
      <c r="E23" s="161"/>
      <c r="F23" s="161"/>
      <c r="G23" s="160"/>
      <c r="H23" s="162"/>
      <c r="I23" s="162"/>
      <c r="J23" s="162"/>
      <c r="K23" s="162"/>
      <c r="L23" s="162"/>
      <c r="M23" s="162"/>
      <c r="N23" s="162"/>
      <c r="O23" s="162"/>
      <c r="P23" s="162"/>
      <c r="Q23" s="162"/>
      <c r="R23" s="162"/>
      <c r="S23" s="162"/>
      <c r="T23" s="162"/>
      <c r="U23" s="162"/>
      <c r="V23" s="162"/>
      <c r="W23" s="162"/>
      <c r="X23" s="162"/>
      <c r="Y23" s="162"/>
      <c r="Z23" s="162"/>
      <c r="AA23" s="162"/>
      <c r="AB23" s="170"/>
      <c r="AC23" s="170"/>
      <c r="AD23" s="170"/>
      <c r="AE23" s="171"/>
      <c r="AF23" s="124"/>
      <c r="AI23" s="317"/>
      <c r="AJ23" s="318" t="b">
        <v>0</v>
      </c>
      <c r="AK23" s="318" t="b">
        <v>0</v>
      </c>
      <c r="AL23" s="318" t="b">
        <v>0</v>
      </c>
      <c r="AM23" s="318" t="b">
        <v>0</v>
      </c>
      <c r="AN23" s="318" t="b">
        <v>0</v>
      </c>
      <c r="AO23" s="318" t="b">
        <v>0</v>
      </c>
      <c r="AP23" s="318"/>
      <c r="AQ23" s="318"/>
      <c r="AR23" s="318" t="b">
        <f>OR(AJ23:AO23)</f>
        <v>0</v>
      </c>
    </row>
    <row r="24" spans="1:44" s="307" customFormat="1" x14ac:dyDescent="0.2">
      <c r="A24" s="118"/>
      <c r="B24" s="196" t="s">
        <v>752</v>
      </c>
      <c r="C24" s="192"/>
      <c r="D24" s="192"/>
      <c r="E24" s="192"/>
      <c r="F24" s="192"/>
      <c r="G24" s="192"/>
      <c r="H24" s="192"/>
      <c r="I24" s="192"/>
      <c r="J24" s="192"/>
      <c r="K24" s="192"/>
      <c r="L24" s="192"/>
      <c r="M24" s="192"/>
      <c r="N24" s="192"/>
      <c r="O24" s="192"/>
      <c r="P24" s="192"/>
      <c r="Q24" s="192"/>
      <c r="R24" s="191"/>
      <c r="S24" s="191"/>
      <c r="T24" s="191"/>
      <c r="U24" s="191"/>
      <c r="V24" s="191"/>
      <c r="W24" s="191"/>
      <c r="X24" s="191"/>
      <c r="Y24" s="191"/>
      <c r="Z24" s="191"/>
      <c r="AA24" s="191"/>
      <c r="AB24" s="191"/>
      <c r="AC24" s="191"/>
      <c r="AD24" s="191"/>
      <c r="AE24" s="195"/>
      <c r="AF24" s="121"/>
      <c r="AG24" s="305"/>
      <c r="AH24" s="305"/>
      <c r="AI24" s="305"/>
    </row>
    <row r="25" spans="1:44" s="307" customFormat="1" x14ac:dyDescent="0.2">
      <c r="A25" s="118"/>
      <c r="B25" s="412" t="s">
        <v>84</v>
      </c>
      <c r="C25" s="413"/>
      <c r="D25" s="447"/>
      <c r="E25" s="448"/>
      <c r="F25" s="448"/>
      <c r="G25" s="448"/>
      <c r="H25" s="448"/>
      <c r="I25" s="448"/>
      <c r="J25" s="448"/>
      <c r="K25" s="448"/>
      <c r="L25" s="448"/>
      <c r="M25" s="448"/>
      <c r="N25" s="448"/>
      <c r="O25" s="448"/>
      <c r="P25" s="448"/>
      <c r="Q25" s="448"/>
      <c r="R25" s="448"/>
      <c r="S25" s="448"/>
      <c r="T25" s="448"/>
      <c r="U25" s="448"/>
      <c r="V25" s="448"/>
      <c r="W25" s="448"/>
      <c r="X25" s="448"/>
      <c r="Y25" s="448"/>
      <c r="Z25" s="448"/>
      <c r="AA25" s="448"/>
      <c r="AB25" s="448"/>
      <c r="AC25" s="448"/>
      <c r="AD25" s="448"/>
      <c r="AE25" s="449"/>
      <c r="AF25" s="121"/>
      <c r="AG25" s="305"/>
      <c r="AH25" s="305"/>
      <c r="AI25" s="305"/>
    </row>
    <row r="26" spans="1:44" s="307" customFormat="1" x14ac:dyDescent="0.2">
      <c r="A26" s="118"/>
      <c r="B26" s="394" t="s">
        <v>276</v>
      </c>
      <c r="C26" s="414"/>
      <c r="D26" s="414"/>
      <c r="E26" s="414"/>
      <c r="F26" s="414"/>
      <c r="G26" s="415"/>
      <c r="H26" s="412" t="s">
        <v>84</v>
      </c>
      <c r="I26" s="416"/>
      <c r="J26" s="393" t="s">
        <v>245</v>
      </c>
      <c r="K26" s="393"/>
      <c r="L26" s="393"/>
      <c r="M26" s="393"/>
      <c r="N26" s="393"/>
      <c r="O26" s="423"/>
      <c r="P26" s="423"/>
      <c r="Q26" s="423"/>
      <c r="R26" s="423"/>
      <c r="S26" s="423"/>
      <c r="T26" s="423"/>
      <c r="U26" s="423"/>
      <c r="V26" s="423"/>
      <c r="W26" s="423"/>
      <c r="X26" s="423"/>
      <c r="Y26" s="423"/>
      <c r="Z26" s="423"/>
      <c r="AA26" s="423"/>
      <c r="AB26" s="423"/>
      <c r="AC26" s="423"/>
      <c r="AD26" s="423"/>
      <c r="AE26" s="424"/>
      <c r="AF26" s="118"/>
      <c r="AG26" s="305"/>
      <c r="AH26" s="305"/>
      <c r="AI26" s="305"/>
    </row>
    <row r="27" spans="1:44" s="307" customFormat="1" x14ac:dyDescent="0.2">
      <c r="A27" s="118"/>
      <c r="B27" s="394" t="s">
        <v>246</v>
      </c>
      <c r="C27" s="414"/>
      <c r="D27" s="414"/>
      <c r="E27" s="414"/>
      <c r="F27" s="414"/>
      <c r="G27" s="415"/>
      <c r="H27" s="412" t="s">
        <v>84</v>
      </c>
      <c r="I27" s="416"/>
      <c r="J27" s="422" t="s">
        <v>248</v>
      </c>
      <c r="K27" s="422"/>
      <c r="L27" s="422"/>
      <c r="M27" s="422"/>
      <c r="N27" s="422"/>
      <c r="O27" s="423"/>
      <c r="P27" s="423"/>
      <c r="Q27" s="423"/>
      <c r="R27" s="423"/>
      <c r="S27" s="423"/>
      <c r="T27" s="423"/>
      <c r="U27" s="423"/>
      <c r="V27" s="423"/>
      <c r="W27" s="423"/>
      <c r="X27" s="423"/>
      <c r="Y27" s="423"/>
      <c r="Z27" s="423"/>
      <c r="AA27" s="423"/>
      <c r="AB27" s="423"/>
      <c r="AC27" s="423"/>
      <c r="AD27" s="423"/>
      <c r="AE27" s="424"/>
      <c r="AF27" s="114"/>
      <c r="AG27" s="305"/>
      <c r="AH27" s="305"/>
      <c r="AI27" s="305"/>
    </row>
    <row r="28" spans="1:44" s="307" customFormat="1" x14ac:dyDescent="0.3">
      <c r="A28" s="118"/>
      <c r="B28" s="409" t="s">
        <v>57</v>
      </c>
      <c r="C28" s="410"/>
      <c r="D28" s="410"/>
      <c r="E28" s="410"/>
      <c r="F28" s="410"/>
      <c r="G28" s="410"/>
      <c r="H28" s="410"/>
      <c r="I28" s="410"/>
      <c r="J28" s="410"/>
      <c r="K28" s="410"/>
      <c r="L28" s="410"/>
      <c r="M28" s="410"/>
      <c r="N28" s="410"/>
      <c r="O28" s="410"/>
      <c r="P28" s="410"/>
      <c r="Q28" s="410"/>
      <c r="R28" s="410"/>
      <c r="S28" s="410"/>
      <c r="T28" s="410"/>
      <c r="U28" s="410"/>
      <c r="V28" s="410"/>
      <c r="W28" s="410"/>
      <c r="X28" s="410"/>
      <c r="Y28" s="410"/>
      <c r="Z28" s="410"/>
      <c r="AA28" s="410"/>
      <c r="AB28" s="410"/>
      <c r="AC28" s="410"/>
      <c r="AD28" s="410"/>
      <c r="AE28" s="411"/>
      <c r="AF28" s="114"/>
      <c r="AG28" s="305"/>
      <c r="AH28" s="305"/>
      <c r="AI28" s="305"/>
    </row>
    <row r="29" spans="1:44" s="307" customFormat="1" ht="12.75" customHeight="1" x14ac:dyDescent="0.2">
      <c r="A29" s="118"/>
      <c r="B29" s="378" t="s">
        <v>880</v>
      </c>
      <c r="C29" s="379"/>
      <c r="D29" s="380"/>
      <c r="E29" s="186" t="s">
        <v>488</v>
      </c>
      <c r="F29" s="187"/>
      <c r="G29" s="187"/>
      <c r="H29" s="187"/>
      <c r="I29" s="187"/>
      <c r="J29" s="187"/>
      <c r="K29" s="187"/>
      <c r="L29" s="187"/>
      <c r="M29" s="187"/>
      <c r="N29" s="187"/>
      <c r="O29" s="187"/>
      <c r="P29" s="187"/>
      <c r="Q29" s="187"/>
      <c r="R29" s="187"/>
      <c r="S29" s="187"/>
      <c r="T29" s="187"/>
      <c r="U29" s="187"/>
      <c r="V29" s="187"/>
      <c r="W29" s="187"/>
      <c r="X29" s="187"/>
      <c r="Y29" s="187"/>
      <c r="Z29" s="453" t="s">
        <v>470</v>
      </c>
      <c r="AA29" s="453"/>
      <c r="AB29" s="453"/>
      <c r="AC29" s="453"/>
      <c r="AD29" s="453"/>
      <c r="AE29" s="157">
        <v>1</v>
      </c>
      <c r="AF29" s="114"/>
      <c r="AG29" s="319"/>
      <c r="AH29" s="319"/>
      <c r="AI29" s="319"/>
    </row>
    <row r="30" spans="1:44" s="307" customFormat="1" x14ac:dyDescent="0.2">
      <c r="A30" s="118"/>
      <c r="B30" s="381"/>
      <c r="C30" s="382"/>
      <c r="D30" s="383"/>
      <c r="E30" s="393" t="s">
        <v>359</v>
      </c>
      <c r="F30" s="394"/>
      <c r="G30" s="395"/>
      <c r="H30" s="395"/>
      <c r="I30" s="395"/>
      <c r="J30" s="395"/>
      <c r="K30" s="396"/>
      <c r="L30" s="397" t="s">
        <v>361</v>
      </c>
      <c r="M30" s="398"/>
      <c r="N30" s="395"/>
      <c r="O30" s="395"/>
      <c r="P30" s="395"/>
      <c r="Q30" s="395"/>
      <c r="R30" s="396"/>
      <c r="S30" s="397" t="s">
        <v>443</v>
      </c>
      <c r="T30" s="398"/>
      <c r="U30" s="395"/>
      <c r="V30" s="395"/>
      <c r="W30" s="395"/>
      <c r="X30" s="395"/>
      <c r="Y30" s="397" t="s">
        <v>364</v>
      </c>
      <c r="Z30" s="398"/>
      <c r="AA30" s="395"/>
      <c r="AB30" s="395"/>
      <c r="AC30" s="395"/>
      <c r="AD30" s="395"/>
      <c r="AE30" s="396"/>
      <c r="AF30" s="114"/>
      <c r="AH30" s="305"/>
      <c r="AI30" s="305"/>
    </row>
    <row r="31" spans="1:44" s="307" customFormat="1" x14ac:dyDescent="0.25">
      <c r="A31" s="118"/>
      <c r="B31" s="384">
        <f>trEstCost*trFinPercent1</f>
        <v>0</v>
      </c>
      <c r="C31" s="384"/>
      <c r="D31" s="384"/>
      <c r="E31" s="397" t="s">
        <v>444</v>
      </c>
      <c r="F31" s="398"/>
      <c r="G31" s="395"/>
      <c r="H31" s="395"/>
      <c r="I31" s="395"/>
      <c r="J31" s="395"/>
      <c r="K31" s="396"/>
      <c r="L31" s="397" t="s">
        <v>362</v>
      </c>
      <c r="M31" s="398"/>
      <c r="N31" s="395"/>
      <c r="O31" s="395"/>
      <c r="P31" s="395"/>
      <c r="Q31" s="395"/>
      <c r="R31" s="396"/>
      <c r="S31" s="397" t="s">
        <v>363</v>
      </c>
      <c r="T31" s="398"/>
      <c r="U31" s="402"/>
      <c r="V31" s="402"/>
      <c r="W31" s="402"/>
      <c r="X31" s="403"/>
      <c r="Y31" s="399" t="s">
        <v>445</v>
      </c>
      <c r="Z31" s="400"/>
      <c r="AA31" s="395"/>
      <c r="AB31" s="395"/>
      <c r="AC31" s="395"/>
      <c r="AD31" s="395"/>
      <c r="AE31" s="396"/>
      <c r="AF31" s="114"/>
      <c r="AG31" s="305"/>
      <c r="AH31" s="305"/>
      <c r="AI31" s="305"/>
    </row>
    <row r="32" spans="1:44" s="307" customFormat="1" ht="12.75" customHeight="1" x14ac:dyDescent="0.25">
      <c r="A32" s="118"/>
      <c r="B32" s="401">
        <v>1</v>
      </c>
      <c r="C32" s="401"/>
      <c r="D32" s="401"/>
      <c r="E32" s="478" t="s">
        <v>446</v>
      </c>
      <c r="F32" s="479"/>
      <c r="G32" s="395"/>
      <c r="H32" s="395"/>
      <c r="I32" s="395"/>
      <c r="J32" s="395"/>
      <c r="K32" s="396"/>
      <c r="L32" s="478" t="s">
        <v>446</v>
      </c>
      <c r="M32" s="479"/>
      <c r="N32" s="395"/>
      <c r="O32" s="395"/>
      <c r="P32" s="395"/>
      <c r="Q32" s="395"/>
      <c r="R32" s="396"/>
      <c r="S32" s="478" t="s">
        <v>446</v>
      </c>
      <c r="T32" s="479"/>
      <c r="U32" s="402"/>
      <c r="V32" s="402"/>
      <c r="W32" s="402"/>
      <c r="X32" s="403"/>
      <c r="Y32" s="478" t="s">
        <v>446</v>
      </c>
      <c r="Z32" s="479"/>
      <c r="AA32" s="480"/>
      <c r="AB32" s="480"/>
      <c r="AC32" s="480"/>
      <c r="AD32" s="480"/>
      <c r="AE32" s="481"/>
      <c r="AF32" s="114"/>
      <c r="AG32" s="305"/>
      <c r="AH32" s="305"/>
      <c r="AI32" s="305"/>
    </row>
    <row r="33" spans="1:35" s="307" customFormat="1" ht="12.75" customHeight="1" x14ac:dyDescent="0.2">
      <c r="A33" s="118"/>
      <c r="B33" s="378" t="s">
        <v>881</v>
      </c>
      <c r="C33" s="379"/>
      <c r="D33" s="380"/>
      <c r="E33" s="390" t="s">
        <v>488</v>
      </c>
      <c r="F33" s="391"/>
      <c r="G33" s="391"/>
      <c r="H33" s="391"/>
      <c r="I33" s="391"/>
      <c r="J33" s="391"/>
      <c r="K33" s="391"/>
      <c r="L33" s="391"/>
      <c r="M33" s="391"/>
      <c r="N33" s="391"/>
      <c r="O33" s="391"/>
      <c r="P33" s="391"/>
      <c r="Q33" s="391"/>
      <c r="R33" s="391"/>
      <c r="S33" s="391"/>
      <c r="T33" s="391"/>
      <c r="U33" s="391"/>
      <c r="V33" s="391"/>
      <c r="W33" s="391"/>
      <c r="X33" s="391"/>
      <c r="Y33" s="391"/>
      <c r="Z33" s="391"/>
      <c r="AA33" s="391"/>
      <c r="AB33" s="391"/>
      <c r="AC33" s="391"/>
      <c r="AD33" s="391"/>
      <c r="AE33" s="392"/>
      <c r="AF33" s="114"/>
      <c r="AG33" s="305"/>
      <c r="AH33" s="305"/>
      <c r="AI33" s="305"/>
    </row>
    <row r="34" spans="1:35" s="307" customFormat="1" x14ac:dyDescent="0.2">
      <c r="A34" s="118"/>
      <c r="B34" s="381"/>
      <c r="C34" s="382"/>
      <c r="D34" s="383"/>
      <c r="E34" s="393" t="s">
        <v>359</v>
      </c>
      <c r="F34" s="394"/>
      <c r="G34" s="395"/>
      <c r="H34" s="395"/>
      <c r="I34" s="395"/>
      <c r="J34" s="395"/>
      <c r="K34" s="396"/>
      <c r="L34" s="397" t="s">
        <v>361</v>
      </c>
      <c r="M34" s="398"/>
      <c r="N34" s="395"/>
      <c r="O34" s="395"/>
      <c r="P34" s="395"/>
      <c r="Q34" s="395"/>
      <c r="R34" s="396"/>
      <c r="S34" s="397" t="s">
        <v>443</v>
      </c>
      <c r="T34" s="398"/>
      <c r="U34" s="395"/>
      <c r="V34" s="395"/>
      <c r="W34" s="395"/>
      <c r="X34" s="395"/>
      <c r="Y34" s="397" t="s">
        <v>364</v>
      </c>
      <c r="Z34" s="398"/>
      <c r="AA34" s="395"/>
      <c r="AB34" s="395"/>
      <c r="AC34" s="395"/>
      <c r="AD34" s="395"/>
      <c r="AE34" s="396"/>
      <c r="AF34" s="114"/>
      <c r="AG34" s="305"/>
      <c r="AH34" s="305"/>
      <c r="AI34" s="305"/>
    </row>
    <row r="35" spans="1:35" s="307" customFormat="1" ht="12.75" customHeight="1" x14ac:dyDescent="0.25">
      <c r="A35" s="118"/>
      <c r="B35" s="384">
        <f>trEstCost*trFinPercent2</f>
        <v>0</v>
      </c>
      <c r="C35" s="384"/>
      <c r="D35" s="384"/>
      <c r="E35" s="397" t="s">
        <v>444</v>
      </c>
      <c r="F35" s="398"/>
      <c r="G35" s="395"/>
      <c r="H35" s="395"/>
      <c r="I35" s="395"/>
      <c r="J35" s="395"/>
      <c r="K35" s="396"/>
      <c r="L35" s="397" t="s">
        <v>362</v>
      </c>
      <c r="M35" s="398"/>
      <c r="N35" s="395"/>
      <c r="O35" s="395"/>
      <c r="P35" s="395"/>
      <c r="Q35" s="395"/>
      <c r="R35" s="396"/>
      <c r="S35" s="397" t="s">
        <v>363</v>
      </c>
      <c r="T35" s="398"/>
      <c r="U35" s="402"/>
      <c r="V35" s="402"/>
      <c r="W35" s="402"/>
      <c r="X35" s="403"/>
      <c r="Y35" s="399" t="s">
        <v>445</v>
      </c>
      <c r="Z35" s="400"/>
      <c r="AA35" s="395"/>
      <c r="AB35" s="395"/>
      <c r="AC35" s="395"/>
      <c r="AD35" s="395"/>
      <c r="AE35" s="396"/>
      <c r="AF35" s="114"/>
      <c r="AG35" s="305"/>
      <c r="AH35" s="305"/>
      <c r="AI35" s="305"/>
    </row>
    <row r="36" spans="1:35" s="307" customFormat="1" ht="12.75" customHeight="1" x14ac:dyDescent="0.25">
      <c r="A36" s="118"/>
      <c r="B36" s="401">
        <v>0</v>
      </c>
      <c r="C36" s="401"/>
      <c r="D36" s="401"/>
      <c r="E36" s="478" t="s">
        <v>446</v>
      </c>
      <c r="F36" s="479"/>
      <c r="G36" s="395"/>
      <c r="H36" s="395"/>
      <c r="I36" s="395"/>
      <c r="J36" s="395"/>
      <c r="K36" s="396"/>
      <c r="L36" s="478" t="s">
        <v>446</v>
      </c>
      <c r="M36" s="479"/>
      <c r="N36" s="395"/>
      <c r="O36" s="395"/>
      <c r="P36" s="395"/>
      <c r="Q36" s="395"/>
      <c r="R36" s="396"/>
      <c r="S36" s="478" t="s">
        <v>446</v>
      </c>
      <c r="T36" s="479"/>
      <c r="U36" s="402"/>
      <c r="V36" s="402"/>
      <c r="W36" s="402"/>
      <c r="X36" s="403"/>
      <c r="Y36" s="478" t="s">
        <v>446</v>
      </c>
      <c r="Z36" s="479"/>
      <c r="AA36" s="480"/>
      <c r="AB36" s="480"/>
      <c r="AC36" s="480"/>
      <c r="AD36" s="480"/>
      <c r="AE36" s="481"/>
      <c r="AF36" s="114"/>
      <c r="AG36" s="305"/>
      <c r="AH36" s="305"/>
      <c r="AI36" s="305"/>
    </row>
    <row r="37" spans="1:35" s="307" customFormat="1" ht="12.75" customHeight="1" x14ac:dyDescent="0.2">
      <c r="A37" s="118"/>
      <c r="B37" s="378" t="s">
        <v>882</v>
      </c>
      <c r="C37" s="379"/>
      <c r="D37" s="380"/>
      <c r="E37" s="390" t="s">
        <v>488</v>
      </c>
      <c r="F37" s="391"/>
      <c r="G37" s="391"/>
      <c r="H37" s="391"/>
      <c r="I37" s="391"/>
      <c r="J37" s="391"/>
      <c r="K37" s="391"/>
      <c r="L37" s="391"/>
      <c r="M37" s="391"/>
      <c r="N37" s="391"/>
      <c r="O37" s="391"/>
      <c r="P37" s="391"/>
      <c r="Q37" s="391"/>
      <c r="R37" s="391"/>
      <c r="S37" s="391"/>
      <c r="T37" s="391"/>
      <c r="U37" s="391"/>
      <c r="V37" s="391"/>
      <c r="W37" s="391"/>
      <c r="X37" s="391"/>
      <c r="Y37" s="391"/>
      <c r="Z37" s="391"/>
      <c r="AA37" s="391"/>
      <c r="AB37" s="391"/>
      <c r="AC37" s="391"/>
      <c r="AD37" s="391"/>
      <c r="AE37" s="392"/>
      <c r="AF37" s="114"/>
      <c r="AG37" s="305"/>
      <c r="AH37" s="305"/>
      <c r="AI37" s="305"/>
    </row>
    <row r="38" spans="1:35" s="307" customFormat="1" x14ac:dyDescent="0.2">
      <c r="A38" s="118"/>
      <c r="B38" s="381"/>
      <c r="C38" s="382"/>
      <c r="D38" s="383"/>
      <c r="E38" s="393" t="s">
        <v>359</v>
      </c>
      <c r="F38" s="394"/>
      <c r="G38" s="395"/>
      <c r="H38" s="395"/>
      <c r="I38" s="395"/>
      <c r="J38" s="395"/>
      <c r="K38" s="396"/>
      <c r="L38" s="397" t="s">
        <v>361</v>
      </c>
      <c r="M38" s="398"/>
      <c r="N38" s="395"/>
      <c r="O38" s="395"/>
      <c r="P38" s="395"/>
      <c r="Q38" s="395"/>
      <c r="R38" s="396"/>
      <c r="S38" s="397" t="s">
        <v>443</v>
      </c>
      <c r="T38" s="398"/>
      <c r="U38" s="395"/>
      <c r="V38" s="395"/>
      <c r="W38" s="395"/>
      <c r="X38" s="395"/>
      <c r="Y38" s="397" t="s">
        <v>364</v>
      </c>
      <c r="Z38" s="398"/>
      <c r="AA38" s="395"/>
      <c r="AB38" s="395"/>
      <c r="AC38" s="395"/>
      <c r="AD38" s="395"/>
      <c r="AE38" s="396"/>
      <c r="AF38" s="114"/>
      <c r="AG38" s="305"/>
      <c r="AH38" s="305"/>
      <c r="AI38" s="305"/>
    </row>
    <row r="39" spans="1:35" s="307" customFormat="1" ht="12.75" customHeight="1" x14ac:dyDescent="0.25">
      <c r="A39" s="118"/>
      <c r="B39" s="384">
        <f>trEstCost*trFinPercent3</f>
        <v>0</v>
      </c>
      <c r="C39" s="384"/>
      <c r="D39" s="384"/>
      <c r="E39" s="397" t="s">
        <v>444</v>
      </c>
      <c r="F39" s="398"/>
      <c r="G39" s="395"/>
      <c r="H39" s="395"/>
      <c r="I39" s="395"/>
      <c r="J39" s="395"/>
      <c r="K39" s="396"/>
      <c r="L39" s="397" t="s">
        <v>362</v>
      </c>
      <c r="M39" s="398"/>
      <c r="N39" s="395"/>
      <c r="O39" s="395"/>
      <c r="P39" s="395"/>
      <c r="Q39" s="395"/>
      <c r="R39" s="396"/>
      <c r="S39" s="397" t="s">
        <v>363</v>
      </c>
      <c r="T39" s="398"/>
      <c r="U39" s="402"/>
      <c r="V39" s="402"/>
      <c r="W39" s="402"/>
      <c r="X39" s="403"/>
      <c r="Y39" s="399" t="s">
        <v>445</v>
      </c>
      <c r="Z39" s="400"/>
      <c r="AA39" s="395"/>
      <c r="AB39" s="395"/>
      <c r="AC39" s="395"/>
      <c r="AD39" s="395"/>
      <c r="AE39" s="396"/>
      <c r="AF39" s="114"/>
      <c r="AG39" s="305"/>
      <c r="AH39" s="305"/>
      <c r="AI39" s="305"/>
    </row>
    <row r="40" spans="1:35" s="307" customFormat="1" ht="12.75" customHeight="1" x14ac:dyDescent="0.25">
      <c r="A40" s="118"/>
      <c r="B40" s="401">
        <v>0</v>
      </c>
      <c r="C40" s="401"/>
      <c r="D40" s="401"/>
      <c r="E40" s="478" t="s">
        <v>446</v>
      </c>
      <c r="F40" s="479"/>
      <c r="G40" s="395"/>
      <c r="H40" s="395"/>
      <c r="I40" s="395"/>
      <c r="J40" s="395"/>
      <c r="K40" s="396"/>
      <c r="L40" s="478" t="s">
        <v>446</v>
      </c>
      <c r="M40" s="479"/>
      <c r="N40" s="395"/>
      <c r="O40" s="395"/>
      <c r="P40" s="395"/>
      <c r="Q40" s="395"/>
      <c r="R40" s="396"/>
      <c r="S40" s="478" t="s">
        <v>446</v>
      </c>
      <c r="T40" s="479"/>
      <c r="U40" s="402"/>
      <c r="V40" s="402"/>
      <c r="W40" s="402"/>
      <c r="X40" s="403"/>
      <c r="Y40" s="478" t="s">
        <v>446</v>
      </c>
      <c r="Z40" s="479"/>
      <c r="AA40" s="480"/>
      <c r="AB40" s="480"/>
      <c r="AC40" s="480"/>
      <c r="AD40" s="480"/>
      <c r="AE40" s="481"/>
      <c r="AF40" s="114"/>
      <c r="AG40" s="305"/>
      <c r="AH40" s="305"/>
      <c r="AI40" s="305"/>
    </row>
    <row r="41" spans="1:35" s="307" customFormat="1" ht="12.75" customHeight="1" x14ac:dyDescent="0.2">
      <c r="A41" s="118"/>
      <c r="B41" s="378" t="s">
        <v>883</v>
      </c>
      <c r="C41" s="379"/>
      <c r="D41" s="380"/>
      <c r="E41" s="390" t="s">
        <v>488</v>
      </c>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2"/>
      <c r="AF41" s="114"/>
      <c r="AG41" s="305"/>
      <c r="AH41" s="305"/>
      <c r="AI41" s="305"/>
    </row>
    <row r="42" spans="1:35" s="307" customFormat="1" x14ac:dyDescent="0.2">
      <c r="A42" s="118"/>
      <c r="B42" s="381"/>
      <c r="C42" s="382"/>
      <c r="D42" s="383"/>
      <c r="E42" s="393" t="s">
        <v>359</v>
      </c>
      <c r="F42" s="394"/>
      <c r="G42" s="395"/>
      <c r="H42" s="395"/>
      <c r="I42" s="395"/>
      <c r="J42" s="395"/>
      <c r="K42" s="396"/>
      <c r="L42" s="397" t="s">
        <v>361</v>
      </c>
      <c r="M42" s="398"/>
      <c r="N42" s="395"/>
      <c r="O42" s="395"/>
      <c r="P42" s="395"/>
      <c r="Q42" s="395"/>
      <c r="R42" s="396"/>
      <c r="S42" s="397" t="s">
        <v>443</v>
      </c>
      <c r="T42" s="398"/>
      <c r="U42" s="395"/>
      <c r="V42" s="395"/>
      <c r="W42" s="395"/>
      <c r="X42" s="395"/>
      <c r="Y42" s="397" t="s">
        <v>364</v>
      </c>
      <c r="Z42" s="398"/>
      <c r="AA42" s="395"/>
      <c r="AB42" s="395"/>
      <c r="AC42" s="395"/>
      <c r="AD42" s="395"/>
      <c r="AE42" s="396"/>
      <c r="AF42" s="114"/>
      <c r="AG42" s="305"/>
      <c r="AH42" s="305"/>
      <c r="AI42" s="305"/>
    </row>
    <row r="43" spans="1:35" s="307" customFormat="1" ht="12.75" customHeight="1" x14ac:dyDescent="0.25">
      <c r="A43" s="118"/>
      <c r="B43" s="384">
        <f>trEstCost*trFinPercent4</f>
        <v>0</v>
      </c>
      <c r="C43" s="384"/>
      <c r="D43" s="384"/>
      <c r="E43" s="397" t="s">
        <v>444</v>
      </c>
      <c r="F43" s="398"/>
      <c r="G43" s="395"/>
      <c r="H43" s="395"/>
      <c r="I43" s="395"/>
      <c r="J43" s="395"/>
      <c r="K43" s="396"/>
      <c r="L43" s="397" t="s">
        <v>362</v>
      </c>
      <c r="M43" s="398"/>
      <c r="N43" s="395"/>
      <c r="O43" s="395"/>
      <c r="P43" s="395"/>
      <c r="Q43" s="395"/>
      <c r="R43" s="396"/>
      <c r="S43" s="397" t="s">
        <v>363</v>
      </c>
      <c r="T43" s="398"/>
      <c r="U43" s="402"/>
      <c r="V43" s="402"/>
      <c r="W43" s="402"/>
      <c r="X43" s="403"/>
      <c r="Y43" s="399" t="s">
        <v>445</v>
      </c>
      <c r="Z43" s="400"/>
      <c r="AA43" s="395"/>
      <c r="AB43" s="395"/>
      <c r="AC43" s="395"/>
      <c r="AD43" s="395"/>
      <c r="AE43" s="396"/>
      <c r="AF43" s="114"/>
      <c r="AG43" s="305"/>
      <c r="AH43" s="305"/>
      <c r="AI43" s="305"/>
    </row>
    <row r="44" spans="1:35" s="307" customFormat="1" ht="12.75" customHeight="1" x14ac:dyDescent="0.25">
      <c r="A44" s="118"/>
      <c r="B44" s="401">
        <v>0</v>
      </c>
      <c r="C44" s="401"/>
      <c r="D44" s="401"/>
      <c r="E44" s="478" t="s">
        <v>446</v>
      </c>
      <c r="F44" s="479"/>
      <c r="G44" s="395"/>
      <c r="H44" s="395"/>
      <c r="I44" s="395"/>
      <c r="J44" s="395"/>
      <c r="K44" s="396"/>
      <c r="L44" s="478" t="s">
        <v>446</v>
      </c>
      <c r="M44" s="479"/>
      <c r="N44" s="395"/>
      <c r="O44" s="395"/>
      <c r="P44" s="395"/>
      <c r="Q44" s="395"/>
      <c r="R44" s="396"/>
      <c r="S44" s="478" t="s">
        <v>446</v>
      </c>
      <c r="T44" s="479"/>
      <c r="U44" s="402"/>
      <c r="V44" s="402"/>
      <c r="W44" s="402"/>
      <c r="X44" s="403"/>
      <c r="Y44" s="478" t="s">
        <v>446</v>
      </c>
      <c r="Z44" s="479"/>
      <c r="AA44" s="480"/>
      <c r="AB44" s="480"/>
      <c r="AC44" s="480"/>
      <c r="AD44" s="480"/>
      <c r="AE44" s="481"/>
      <c r="AF44" s="114"/>
      <c r="AG44" s="305"/>
      <c r="AH44" s="305"/>
      <c r="AI44" s="305"/>
    </row>
    <row r="45" spans="1:35" s="307" customFormat="1" ht="12.75" customHeight="1" x14ac:dyDescent="0.2">
      <c r="A45" s="118"/>
      <c r="B45" s="378" t="s">
        <v>898</v>
      </c>
      <c r="C45" s="379"/>
      <c r="D45" s="380"/>
      <c r="E45" s="390" t="s">
        <v>488</v>
      </c>
      <c r="F45" s="391"/>
      <c r="G45" s="391"/>
      <c r="H45" s="391"/>
      <c r="I45" s="391"/>
      <c r="J45" s="391"/>
      <c r="K45" s="391"/>
      <c r="L45" s="391"/>
      <c r="M45" s="391"/>
      <c r="N45" s="391"/>
      <c r="O45" s="391"/>
      <c r="P45" s="391"/>
      <c r="Q45" s="391"/>
      <c r="R45" s="391"/>
      <c r="S45" s="391"/>
      <c r="T45" s="391"/>
      <c r="U45" s="391"/>
      <c r="V45" s="391"/>
      <c r="W45" s="391"/>
      <c r="X45" s="391"/>
      <c r="Y45" s="391"/>
      <c r="Z45" s="391"/>
      <c r="AA45" s="391"/>
      <c r="AB45" s="391"/>
      <c r="AC45" s="391"/>
      <c r="AD45" s="391"/>
      <c r="AE45" s="392"/>
      <c r="AF45" s="114"/>
      <c r="AG45" s="305"/>
      <c r="AH45" s="305"/>
      <c r="AI45" s="305"/>
    </row>
    <row r="46" spans="1:35" s="307" customFormat="1" x14ac:dyDescent="0.2">
      <c r="A46" s="118"/>
      <c r="B46" s="381"/>
      <c r="C46" s="382"/>
      <c r="D46" s="383"/>
      <c r="E46" s="393" t="s">
        <v>359</v>
      </c>
      <c r="F46" s="394"/>
      <c r="G46" s="395"/>
      <c r="H46" s="395"/>
      <c r="I46" s="395"/>
      <c r="J46" s="395"/>
      <c r="K46" s="396"/>
      <c r="L46" s="397" t="s">
        <v>361</v>
      </c>
      <c r="M46" s="398"/>
      <c r="N46" s="395"/>
      <c r="O46" s="395"/>
      <c r="P46" s="395"/>
      <c r="Q46" s="395"/>
      <c r="R46" s="396"/>
      <c r="S46" s="397" t="s">
        <v>443</v>
      </c>
      <c r="T46" s="398"/>
      <c r="U46" s="395"/>
      <c r="V46" s="395"/>
      <c r="W46" s="395"/>
      <c r="X46" s="395"/>
      <c r="Y46" s="397" t="s">
        <v>364</v>
      </c>
      <c r="Z46" s="398"/>
      <c r="AA46" s="395"/>
      <c r="AB46" s="395"/>
      <c r="AC46" s="395"/>
      <c r="AD46" s="395"/>
      <c r="AE46" s="396"/>
      <c r="AF46" s="114"/>
      <c r="AG46" s="305"/>
      <c r="AH46" s="305"/>
      <c r="AI46" s="305"/>
    </row>
    <row r="47" spans="1:35" s="307" customFormat="1" ht="12.75" customHeight="1" x14ac:dyDescent="0.25">
      <c r="A47" s="118"/>
      <c r="B47" s="384">
        <f>trEstCost*trFinPercent5</f>
        <v>0</v>
      </c>
      <c r="C47" s="384"/>
      <c r="D47" s="384"/>
      <c r="E47" s="397" t="s">
        <v>444</v>
      </c>
      <c r="F47" s="398"/>
      <c r="G47" s="395"/>
      <c r="H47" s="395"/>
      <c r="I47" s="395"/>
      <c r="J47" s="395"/>
      <c r="K47" s="396"/>
      <c r="L47" s="397" t="s">
        <v>362</v>
      </c>
      <c r="M47" s="398"/>
      <c r="N47" s="395"/>
      <c r="O47" s="395"/>
      <c r="P47" s="395"/>
      <c r="Q47" s="395"/>
      <c r="R47" s="396"/>
      <c r="S47" s="397" t="s">
        <v>363</v>
      </c>
      <c r="T47" s="398"/>
      <c r="U47" s="402"/>
      <c r="V47" s="402"/>
      <c r="W47" s="402"/>
      <c r="X47" s="403"/>
      <c r="Y47" s="399" t="s">
        <v>445</v>
      </c>
      <c r="Z47" s="400"/>
      <c r="AA47" s="395"/>
      <c r="AB47" s="395"/>
      <c r="AC47" s="395"/>
      <c r="AD47" s="395"/>
      <c r="AE47" s="396"/>
      <c r="AF47" s="114"/>
      <c r="AG47" s="305"/>
      <c r="AH47" s="305"/>
      <c r="AI47" s="305"/>
    </row>
    <row r="48" spans="1:35" s="307" customFormat="1" ht="12.75" customHeight="1" x14ac:dyDescent="0.25">
      <c r="A48" s="118"/>
      <c r="B48" s="401">
        <v>0</v>
      </c>
      <c r="C48" s="401"/>
      <c r="D48" s="401"/>
      <c r="E48" s="478" t="s">
        <v>446</v>
      </c>
      <c r="F48" s="479"/>
      <c r="G48" s="395"/>
      <c r="H48" s="395"/>
      <c r="I48" s="395"/>
      <c r="J48" s="395"/>
      <c r="K48" s="396"/>
      <c r="L48" s="478" t="s">
        <v>446</v>
      </c>
      <c r="M48" s="479"/>
      <c r="N48" s="395"/>
      <c r="O48" s="395"/>
      <c r="P48" s="395"/>
      <c r="Q48" s="395"/>
      <c r="R48" s="396"/>
      <c r="S48" s="478" t="s">
        <v>446</v>
      </c>
      <c r="T48" s="479"/>
      <c r="U48" s="402"/>
      <c r="V48" s="402"/>
      <c r="W48" s="402"/>
      <c r="X48" s="403"/>
      <c r="Y48" s="478" t="s">
        <v>446</v>
      </c>
      <c r="Z48" s="479"/>
      <c r="AA48" s="480"/>
      <c r="AB48" s="480"/>
      <c r="AC48" s="480"/>
      <c r="AD48" s="480"/>
      <c r="AE48" s="481"/>
      <c r="AF48" s="114"/>
      <c r="AG48" s="305"/>
      <c r="AH48" s="305"/>
      <c r="AI48" s="305"/>
    </row>
    <row r="49" spans="1:35" s="307" customFormat="1" ht="12.75" customHeight="1" x14ac:dyDescent="0.2">
      <c r="A49" s="118"/>
      <c r="B49" s="378" t="s">
        <v>899</v>
      </c>
      <c r="C49" s="379"/>
      <c r="D49" s="380"/>
      <c r="E49" s="390" t="s">
        <v>488</v>
      </c>
      <c r="F49" s="391"/>
      <c r="G49" s="391"/>
      <c r="H49" s="391"/>
      <c r="I49" s="391"/>
      <c r="J49" s="391"/>
      <c r="K49" s="391"/>
      <c r="L49" s="391"/>
      <c r="M49" s="391"/>
      <c r="N49" s="391"/>
      <c r="O49" s="391"/>
      <c r="P49" s="391"/>
      <c r="Q49" s="391"/>
      <c r="R49" s="391"/>
      <c r="S49" s="391"/>
      <c r="T49" s="391"/>
      <c r="U49" s="391"/>
      <c r="V49" s="391"/>
      <c r="W49" s="391"/>
      <c r="X49" s="391"/>
      <c r="Y49" s="391"/>
      <c r="Z49" s="391"/>
      <c r="AA49" s="391"/>
      <c r="AB49" s="391"/>
      <c r="AC49" s="391"/>
      <c r="AD49" s="391"/>
      <c r="AE49" s="392"/>
      <c r="AF49" s="114"/>
      <c r="AG49" s="305"/>
      <c r="AH49" s="305"/>
      <c r="AI49" s="305"/>
    </row>
    <row r="50" spans="1:35" s="307" customFormat="1" x14ac:dyDescent="0.2">
      <c r="A50" s="118"/>
      <c r="B50" s="381"/>
      <c r="C50" s="382"/>
      <c r="D50" s="383"/>
      <c r="E50" s="393" t="s">
        <v>359</v>
      </c>
      <c r="F50" s="394"/>
      <c r="G50" s="395"/>
      <c r="H50" s="395"/>
      <c r="I50" s="395"/>
      <c r="J50" s="395"/>
      <c r="K50" s="396"/>
      <c r="L50" s="397" t="s">
        <v>361</v>
      </c>
      <c r="M50" s="398"/>
      <c r="N50" s="395"/>
      <c r="O50" s="395"/>
      <c r="P50" s="395"/>
      <c r="Q50" s="395"/>
      <c r="R50" s="396"/>
      <c r="S50" s="397" t="s">
        <v>443</v>
      </c>
      <c r="T50" s="398"/>
      <c r="U50" s="395"/>
      <c r="V50" s="395"/>
      <c r="W50" s="395"/>
      <c r="X50" s="395"/>
      <c r="Y50" s="397" t="s">
        <v>364</v>
      </c>
      <c r="Z50" s="398"/>
      <c r="AA50" s="395"/>
      <c r="AB50" s="395"/>
      <c r="AC50" s="395"/>
      <c r="AD50" s="395"/>
      <c r="AE50" s="396"/>
      <c r="AF50" s="114"/>
      <c r="AG50" s="305"/>
      <c r="AH50" s="305"/>
      <c r="AI50" s="305"/>
    </row>
    <row r="51" spans="1:35" s="307" customFormat="1" ht="12.75" customHeight="1" x14ac:dyDescent="0.25">
      <c r="A51" s="118"/>
      <c r="B51" s="384">
        <f>trEstCost*trFinPercent6</f>
        <v>0</v>
      </c>
      <c r="C51" s="384"/>
      <c r="D51" s="384"/>
      <c r="E51" s="397" t="s">
        <v>444</v>
      </c>
      <c r="F51" s="398"/>
      <c r="G51" s="395"/>
      <c r="H51" s="395"/>
      <c r="I51" s="395"/>
      <c r="J51" s="395"/>
      <c r="K51" s="396"/>
      <c r="L51" s="397" t="s">
        <v>362</v>
      </c>
      <c r="M51" s="398"/>
      <c r="N51" s="395"/>
      <c r="O51" s="395"/>
      <c r="P51" s="395"/>
      <c r="Q51" s="395"/>
      <c r="R51" s="396"/>
      <c r="S51" s="397" t="s">
        <v>363</v>
      </c>
      <c r="T51" s="398"/>
      <c r="U51" s="402"/>
      <c r="V51" s="402"/>
      <c r="W51" s="402"/>
      <c r="X51" s="403"/>
      <c r="Y51" s="399" t="s">
        <v>445</v>
      </c>
      <c r="Z51" s="400"/>
      <c r="AA51" s="395"/>
      <c r="AB51" s="395"/>
      <c r="AC51" s="395"/>
      <c r="AD51" s="395"/>
      <c r="AE51" s="396"/>
      <c r="AF51" s="114"/>
      <c r="AG51" s="305"/>
      <c r="AH51" s="305"/>
      <c r="AI51" s="305"/>
    </row>
    <row r="52" spans="1:35" s="307" customFormat="1" ht="12.75" customHeight="1" x14ac:dyDescent="0.25">
      <c r="A52" s="118"/>
      <c r="B52" s="401">
        <v>0</v>
      </c>
      <c r="C52" s="401"/>
      <c r="D52" s="401"/>
      <c r="E52" s="478" t="s">
        <v>446</v>
      </c>
      <c r="F52" s="479"/>
      <c r="G52" s="395"/>
      <c r="H52" s="395"/>
      <c r="I52" s="395"/>
      <c r="J52" s="395"/>
      <c r="K52" s="396"/>
      <c r="L52" s="478" t="s">
        <v>446</v>
      </c>
      <c r="M52" s="479"/>
      <c r="N52" s="395"/>
      <c r="O52" s="395"/>
      <c r="P52" s="395"/>
      <c r="Q52" s="395"/>
      <c r="R52" s="396"/>
      <c r="S52" s="478" t="s">
        <v>446</v>
      </c>
      <c r="T52" s="479"/>
      <c r="U52" s="402"/>
      <c r="V52" s="402"/>
      <c r="W52" s="402"/>
      <c r="X52" s="403"/>
      <c r="Y52" s="478" t="s">
        <v>446</v>
      </c>
      <c r="Z52" s="479"/>
      <c r="AA52" s="480"/>
      <c r="AB52" s="480"/>
      <c r="AC52" s="480"/>
      <c r="AD52" s="480"/>
      <c r="AE52" s="481"/>
      <c r="AF52" s="114"/>
      <c r="AG52" s="305"/>
      <c r="AH52" s="305"/>
      <c r="AI52" s="305"/>
    </row>
    <row r="53" spans="1:35" s="307" customFormat="1" ht="12.75" customHeight="1" x14ac:dyDescent="0.2">
      <c r="A53" s="118"/>
      <c r="B53" s="378" t="s">
        <v>900</v>
      </c>
      <c r="C53" s="379"/>
      <c r="D53" s="380"/>
      <c r="E53" s="390" t="s">
        <v>488</v>
      </c>
      <c r="F53" s="391"/>
      <c r="G53" s="391"/>
      <c r="H53" s="391"/>
      <c r="I53" s="391"/>
      <c r="J53" s="391"/>
      <c r="K53" s="391"/>
      <c r="L53" s="391"/>
      <c r="M53" s="391"/>
      <c r="N53" s="391"/>
      <c r="O53" s="391"/>
      <c r="P53" s="391"/>
      <c r="Q53" s="391"/>
      <c r="R53" s="391"/>
      <c r="S53" s="391"/>
      <c r="T53" s="391"/>
      <c r="U53" s="391"/>
      <c r="V53" s="391"/>
      <c r="W53" s="391"/>
      <c r="X53" s="391"/>
      <c r="Y53" s="391"/>
      <c r="Z53" s="391"/>
      <c r="AA53" s="391"/>
      <c r="AB53" s="391"/>
      <c r="AC53" s="391"/>
      <c r="AD53" s="391"/>
      <c r="AE53" s="392"/>
      <c r="AF53" s="114"/>
      <c r="AG53" s="305"/>
      <c r="AH53" s="305"/>
      <c r="AI53" s="305"/>
    </row>
    <row r="54" spans="1:35" s="307" customFormat="1" x14ac:dyDescent="0.2">
      <c r="A54" s="118"/>
      <c r="B54" s="381"/>
      <c r="C54" s="382"/>
      <c r="D54" s="383"/>
      <c r="E54" s="393" t="s">
        <v>359</v>
      </c>
      <c r="F54" s="394"/>
      <c r="G54" s="395"/>
      <c r="H54" s="395"/>
      <c r="I54" s="395"/>
      <c r="J54" s="395"/>
      <c r="K54" s="396"/>
      <c r="L54" s="397" t="s">
        <v>361</v>
      </c>
      <c r="M54" s="398"/>
      <c r="N54" s="395"/>
      <c r="O54" s="395"/>
      <c r="P54" s="395"/>
      <c r="Q54" s="395"/>
      <c r="R54" s="396"/>
      <c r="S54" s="397" t="s">
        <v>443</v>
      </c>
      <c r="T54" s="398"/>
      <c r="U54" s="395"/>
      <c r="V54" s="395"/>
      <c r="W54" s="395"/>
      <c r="X54" s="395"/>
      <c r="Y54" s="397" t="s">
        <v>364</v>
      </c>
      <c r="Z54" s="398"/>
      <c r="AA54" s="395"/>
      <c r="AB54" s="395"/>
      <c r="AC54" s="395"/>
      <c r="AD54" s="395"/>
      <c r="AE54" s="396"/>
      <c r="AF54" s="114"/>
      <c r="AG54" s="305"/>
      <c r="AH54" s="305"/>
      <c r="AI54" s="305"/>
    </row>
    <row r="55" spans="1:35" s="307" customFormat="1" ht="12.75" customHeight="1" x14ac:dyDescent="0.25">
      <c r="A55" s="118"/>
      <c r="B55" s="384">
        <f>trEstCost*trFinPercent7</f>
        <v>0</v>
      </c>
      <c r="C55" s="384"/>
      <c r="D55" s="384"/>
      <c r="E55" s="397" t="s">
        <v>444</v>
      </c>
      <c r="F55" s="398"/>
      <c r="G55" s="395"/>
      <c r="H55" s="395"/>
      <c r="I55" s="395"/>
      <c r="J55" s="395"/>
      <c r="K55" s="396"/>
      <c r="L55" s="397" t="s">
        <v>362</v>
      </c>
      <c r="M55" s="398"/>
      <c r="N55" s="395"/>
      <c r="O55" s="395"/>
      <c r="P55" s="395"/>
      <c r="Q55" s="395"/>
      <c r="R55" s="396"/>
      <c r="S55" s="397" t="s">
        <v>363</v>
      </c>
      <c r="T55" s="398"/>
      <c r="U55" s="402"/>
      <c r="V55" s="402"/>
      <c r="W55" s="402"/>
      <c r="X55" s="403"/>
      <c r="Y55" s="399" t="s">
        <v>445</v>
      </c>
      <c r="Z55" s="400"/>
      <c r="AA55" s="395"/>
      <c r="AB55" s="395"/>
      <c r="AC55" s="395"/>
      <c r="AD55" s="395"/>
      <c r="AE55" s="396"/>
      <c r="AF55" s="114"/>
      <c r="AG55" s="305"/>
      <c r="AH55" s="305"/>
      <c r="AI55" s="305"/>
    </row>
    <row r="56" spans="1:35" s="307" customFormat="1" ht="12.75" customHeight="1" x14ac:dyDescent="0.25">
      <c r="A56" s="118"/>
      <c r="B56" s="401">
        <v>0</v>
      </c>
      <c r="C56" s="401"/>
      <c r="D56" s="401"/>
      <c r="E56" s="478" t="s">
        <v>446</v>
      </c>
      <c r="F56" s="479"/>
      <c r="G56" s="395"/>
      <c r="H56" s="395"/>
      <c r="I56" s="395"/>
      <c r="J56" s="395"/>
      <c r="K56" s="396"/>
      <c r="L56" s="478" t="s">
        <v>446</v>
      </c>
      <c r="M56" s="479"/>
      <c r="N56" s="395"/>
      <c r="O56" s="395"/>
      <c r="P56" s="395"/>
      <c r="Q56" s="395"/>
      <c r="R56" s="396"/>
      <c r="S56" s="478" t="s">
        <v>446</v>
      </c>
      <c r="T56" s="479"/>
      <c r="U56" s="402"/>
      <c r="V56" s="402"/>
      <c r="W56" s="402"/>
      <c r="X56" s="403"/>
      <c r="Y56" s="478" t="s">
        <v>446</v>
      </c>
      <c r="Z56" s="479"/>
      <c r="AA56" s="480"/>
      <c r="AB56" s="480"/>
      <c r="AC56" s="480"/>
      <c r="AD56" s="480"/>
      <c r="AE56" s="481"/>
      <c r="AF56" s="114"/>
      <c r="AG56" s="305"/>
      <c r="AH56" s="305"/>
      <c r="AI56" s="305"/>
    </row>
    <row r="57" spans="1:35" s="307" customFormat="1" ht="12.75" customHeight="1" x14ac:dyDescent="0.2">
      <c r="A57" s="118"/>
      <c r="B57" s="378" t="s">
        <v>901</v>
      </c>
      <c r="C57" s="379"/>
      <c r="D57" s="380"/>
      <c r="E57" s="390" t="s">
        <v>488</v>
      </c>
      <c r="F57" s="391"/>
      <c r="G57" s="391"/>
      <c r="H57" s="391"/>
      <c r="I57" s="391"/>
      <c r="J57" s="391"/>
      <c r="K57" s="391"/>
      <c r="L57" s="391"/>
      <c r="M57" s="391"/>
      <c r="N57" s="391"/>
      <c r="O57" s="391"/>
      <c r="P57" s="391"/>
      <c r="Q57" s="391"/>
      <c r="R57" s="391"/>
      <c r="S57" s="391"/>
      <c r="T57" s="391"/>
      <c r="U57" s="391"/>
      <c r="V57" s="391"/>
      <c r="W57" s="391"/>
      <c r="X57" s="391"/>
      <c r="Y57" s="391"/>
      <c r="Z57" s="391"/>
      <c r="AA57" s="391"/>
      <c r="AB57" s="391"/>
      <c r="AC57" s="391"/>
      <c r="AD57" s="391"/>
      <c r="AE57" s="392"/>
      <c r="AF57" s="114"/>
      <c r="AG57" s="305"/>
      <c r="AH57" s="305"/>
      <c r="AI57" s="305"/>
    </row>
    <row r="58" spans="1:35" s="307" customFormat="1" x14ac:dyDescent="0.2">
      <c r="A58" s="118"/>
      <c r="B58" s="381"/>
      <c r="C58" s="382"/>
      <c r="D58" s="383"/>
      <c r="E58" s="393" t="s">
        <v>359</v>
      </c>
      <c r="F58" s="394"/>
      <c r="G58" s="395"/>
      <c r="H58" s="395"/>
      <c r="I58" s="395"/>
      <c r="J58" s="395"/>
      <c r="K58" s="396"/>
      <c r="L58" s="397" t="s">
        <v>361</v>
      </c>
      <c r="M58" s="398"/>
      <c r="N58" s="395"/>
      <c r="O58" s="395"/>
      <c r="P58" s="395"/>
      <c r="Q58" s="395"/>
      <c r="R58" s="396"/>
      <c r="S58" s="397" t="s">
        <v>443</v>
      </c>
      <c r="T58" s="398"/>
      <c r="U58" s="395"/>
      <c r="V58" s="395"/>
      <c r="W58" s="395"/>
      <c r="X58" s="395"/>
      <c r="Y58" s="397" t="s">
        <v>364</v>
      </c>
      <c r="Z58" s="398"/>
      <c r="AA58" s="395"/>
      <c r="AB58" s="395"/>
      <c r="AC58" s="395"/>
      <c r="AD58" s="395"/>
      <c r="AE58" s="396"/>
      <c r="AF58" s="114"/>
      <c r="AG58" s="305"/>
      <c r="AH58" s="305"/>
      <c r="AI58" s="305"/>
    </row>
    <row r="59" spans="1:35" s="307" customFormat="1" ht="12.75" customHeight="1" x14ac:dyDescent="0.25">
      <c r="A59" s="118"/>
      <c r="B59" s="384">
        <f>trEstCost*trFinPercent8</f>
        <v>0</v>
      </c>
      <c r="C59" s="384"/>
      <c r="D59" s="384"/>
      <c r="E59" s="397" t="s">
        <v>444</v>
      </c>
      <c r="F59" s="398"/>
      <c r="G59" s="395"/>
      <c r="H59" s="395"/>
      <c r="I59" s="395"/>
      <c r="J59" s="395"/>
      <c r="K59" s="396"/>
      <c r="L59" s="397" t="s">
        <v>362</v>
      </c>
      <c r="M59" s="398"/>
      <c r="N59" s="395"/>
      <c r="O59" s="395"/>
      <c r="P59" s="395"/>
      <c r="Q59" s="395"/>
      <c r="R59" s="396"/>
      <c r="S59" s="397" t="s">
        <v>363</v>
      </c>
      <c r="T59" s="398"/>
      <c r="U59" s="402"/>
      <c r="V59" s="402"/>
      <c r="W59" s="402"/>
      <c r="X59" s="403"/>
      <c r="Y59" s="399" t="s">
        <v>445</v>
      </c>
      <c r="Z59" s="400"/>
      <c r="AA59" s="395"/>
      <c r="AB59" s="395"/>
      <c r="AC59" s="395"/>
      <c r="AD59" s="395"/>
      <c r="AE59" s="396"/>
      <c r="AF59" s="114"/>
      <c r="AG59" s="305"/>
      <c r="AH59" s="305"/>
      <c r="AI59" s="305"/>
    </row>
    <row r="60" spans="1:35" s="307" customFormat="1" ht="12.75" customHeight="1" x14ac:dyDescent="0.25">
      <c r="A60" s="118"/>
      <c r="B60" s="401">
        <v>0</v>
      </c>
      <c r="C60" s="401"/>
      <c r="D60" s="401"/>
      <c r="E60" s="478" t="s">
        <v>446</v>
      </c>
      <c r="F60" s="479"/>
      <c r="G60" s="395"/>
      <c r="H60" s="395"/>
      <c r="I60" s="395"/>
      <c r="J60" s="395"/>
      <c r="K60" s="396"/>
      <c r="L60" s="478" t="s">
        <v>446</v>
      </c>
      <c r="M60" s="479"/>
      <c r="N60" s="395"/>
      <c r="O60" s="395"/>
      <c r="P60" s="395"/>
      <c r="Q60" s="395"/>
      <c r="R60" s="396"/>
      <c r="S60" s="478" t="s">
        <v>446</v>
      </c>
      <c r="T60" s="479"/>
      <c r="U60" s="402"/>
      <c r="V60" s="402"/>
      <c r="W60" s="402"/>
      <c r="X60" s="403"/>
      <c r="Y60" s="478" t="s">
        <v>446</v>
      </c>
      <c r="Z60" s="479"/>
      <c r="AA60" s="480"/>
      <c r="AB60" s="480"/>
      <c r="AC60" s="480"/>
      <c r="AD60" s="480"/>
      <c r="AE60" s="481"/>
      <c r="AF60" s="114"/>
      <c r="AG60" s="305"/>
      <c r="AH60" s="305"/>
      <c r="AI60" s="305"/>
    </row>
    <row r="61" spans="1:35" s="307" customFormat="1" ht="12.75" customHeight="1" x14ac:dyDescent="0.2">
      <c r="A61" s="118"/>
      <c r="B61" s="378" t="s">
        <v>902</v>
      </c>
      <c r="C61" s="379"/>
      <c r="D61" s="380"/>
      <c r="E61" s="390" t="s">
        <v>488</v>
      </c>
      <c r="F61" s="391"/>
      <c r="G61" s="391"/>
      <c r="H61" s="391"/>
      <c r="I61" s="391"/>
      <c r="J61" s="391"/>
      <c r="K61" s="391"/>
      <c r="L61" s="391"/>
      <c r="M61" s="391"/>
      <c r="N61" s="391"/>
      <c r="O61" s="391"/>
      <c r="P61" s="391"/>
      <c r="Q61" s="391"/>
      <c r="R61" s="391"/>
      <c r="S61" s="391"/>
      <c r="T61" s="391"/>
      <c r="U61" s="391"/>
      <c r="V61" s="391"/>
      <c r="W61" s="391"/>
      <c r="X61" s="391"/>
      <c r="Y61" s="391"/>
      <c r="Z61" s="391"/>
      <c r="AA61" s="391"/>
      <c r="AB61" s="391"/>
      <c r="AC61" s="391"/>
      <c r="AD61" s="391"/>
      <c r="AE61" s="392"/>
      <c r="AF61" s="114"/>
      <c r="AG61" s="305"/>
      <c r="AH61" s="305"/>
      <c r="AI61" s="305"/>
    </row>
    <row r="62" spans="1:35" s="307" customFormat="1" x14ac:dyDescent="0.2">
      <c r="A62" s="118"/>
      <c r="B62" s="381"/>
      <c r="C62" s="382"/>
      <c r="D62" s="383"/>
      <c r="E62" s="393" t="s">
        <v>359</v>
      </c>
      <c r="F62" s="394"/>
      <c r="G62" s="395"/>
      <c r="H62" s="395"/>
      <c r="I62" s="395"/>
      <c r="J62" s="395"/>
      <c r="K62" s="396"/>
      <c r="L62" s="397" t="s">
        <v>361</v>
      </c>
      <c r="M62" s="398"/>
      <c r="N62" s="395"/>
      <c r="O62" s="395"/>
      <c r="P62" s="395"/>
      <c r="Q62" s="395"/>
      <c r="R62" s="396"/>
      <c r="S62" s="397" t="s">
        <v>443</v>
      </c>
      <c r="T62" s="398"/>
      <c r="U62" s="395"/>
      <c r="V62" s="395"/>
      <c r="W62" s="395"/>
      <c r="X62" s="395"/>
      <c r="Y62" s="397" t="s">
        <v>364</v>
      </c>
      <c r="Z62" s="398"/>
      <c r="AA62" s="395"/>
      <c r="AB62" s="395"/>
      <c r="AC62" s="395"/>
      <c r="AD62" s="395"/>
      <c r="AE62" s="396"/>
      <c r="AF62" s="114"/>
      <c r="AG62" s="305"/>
      <c r="AH62" s="305"/>
      <c r="AI62" s="305"/>
    </row>
    <row r="63" spans="1:35" s="307" customFormat="1" ht="12.75" customHeight="1" x14ac:dyDescent="0.25">
      <c r="A63" s="118"/>
      <c r="B63" s="384">
        <f>trEstCost*trFinPercent9</f>
        <v>0</v>
      </c>
      <c r="C63" s="384"/>
      <c r="D63" s="384"/>
      <c r="E63" s="397" t="s">
        <v>444</v>
      </c>
      <c r="F63" s="398"/>
      <c r="G63" s="395"/>
      <c r="H63" s="395"/>
      <c r="I63" s="395"/>
      <c r="J63" s="395"/>
      <c r="K63" s="396"/>
      <c r="L63" s="397" t="s">
        <v>362</v>
      </c>
      <c r="M63" s="398"/>
      <c r="N63" s="395"/>
      <c r="O63" s="395"/>
      <c r="P63" s="395"/>
      <c r="Q63" s="395"/>
      <c r="R63" s="396"/>
      <c r="S63" s="397" t="s">
        <v>363</v>
      </c>
      <c r="T63" s="398"/>
      <c r="U63" s="402"/>
      <c r="V63" s="402"/>
      <c r="W63" s="402"/>
      <c r="X63" s="403"/>
      <c r="Y63" s="399" t="s">
        <v>445</v>
      </c>
      <c r="Z63" s="400"/>
      <c r="AA63" s="395"/>
      <c r="AB63" s="395"/>
      <c r="AC63" s="395"/>
      <c r="AD63" s="395"/>
      <c r="AE63" s="396"/>
      <c r="AF63" s="114"/>
      <c r="AG63" s="305"/>
      <c r="AH63" s="305"/>
      <c r="AI63" s="305"/>
    </row>
    <row r="64" spans="1:35" s="307" customFormat="1" ht="12.75" customHeight="1" x14ac:dyDescent="0.25">
      <c r="A64" s="118"/>
      <c r="B64" s="401">
        <v>0</v>
      </c>
      <c r="C64" s="401"/>
      <c r="D64" s="401"/>
      <c r="E64" s="478" t="s">
        <v>446</v>
      </c>
      <c r="F64" s="479"/>
      <c r="G64" s="395"/>
      <c r="H64" s="395"/>
      <c r="I64" s="395"/>
      <c r="J64" s="395"/>
      <c r="K64" s="396"/>
      <c r="L64" s="478" t="s">
        <v>446</v>
      </c>
      <c r="M64" s="479"/>
      <c r="N64" s="395"/>
      <c r="O64" s="395"/>
      <c r="P64" s="395"/>
      <c r="Q64" s="395"/>
      <c r="R64" s="396"/>
      <c r="S64" s="478" t="s">
        <v>446</v>
      </c>
      <c r="T64" s="479"/>
      <c r="U64" s="402"/>
      <c r="V64" s="402"/>
      <c r="W64" s="402"/>
      <c r="X64" s="403"/>
      <c r="Y64" s="478" t="s">
        <v>446</v>
      </c>
      <c r="Z64" s="479"/>
      <c r="AA64" s="480"/>
      <c r="AB64" s="480"/>
      <c r="AC64" s="480"/>
      <c r="AD64" s="480"/>
      <c r="AE64" s="481"/>
      <c r="AF64" s="114"/>
      <c r="AG64" s="305"/>
      <c r="AH64" s="305"/>
      <c r="AI64" s="305"/>
    </row>
    <row r="65" spans="1:35" s="307" customFormat="1" ht="12.75" customHeight="1" x14ac:dyDescent="0.2">
      <c r="A65" s="118"/>
      <c r="B65" s="378" t="s">
        <v>903</v>
      </c>
      <c r="C65" s="379"/>
      <c r="D65" s="380"/>
      <c r="E65" s="390" t="s">
        <v>488</v>
      </c>
      <c r="F65" s="391"/>
      <c r="G65" s="391"/>
      <c r="H65" s="391"/>
      <c r="I65" s="391"/>
      <c r="J65" s="391"/>
      <c r="K65" s="391"/>
      <c r="L65" s="391"/>
      <c r="M65" s="391"/>
      <c r="N65" s="391"/>
      <c r="O65" s="391"/>
      <c r="P65" s="391"/>
      <c r="Q65" s="391"/>
      <c r="R65" s="391"/>
      <c r="S65" s="391"/>
      <c r="T65" s="391"/>
      <c r="U65" s="391"/>
      <c r="V65" s="391"/>
      <c r="W65" s="391"/>
      <c r="X65" s="391"/>
      <c r="Y65" s="391"/>
      <c r="Z65" s="391"/>
      <c r="AA65" s="391"/>
      <c r="AB65" s="391"/>
      <c r="AC65" s="391"/>
      <c r="AD65" s="391"/>
      <c r="AE65" s="392"/>
      <c r="AF65" s="114"/>
      <c r="AG65" s="305"/>
      <c r="AH65" s="305"/>
      <c r="AI65" s="305"/>
    </row>
    <row r="66" spans="1:35" s="307" customFormat="1" x14ac:dyDescent="0.2">
      <c r="A66" s="118"/>
      <c r="B66" s="381"/>
      <c r="C66" s="382"/>
      <c r="D66" s="383"/>
      <c r="E66" s="393" t="s">
        <v>359</v>
      </c>
      <c r="F66" s="394"/>
      <c r="G66" s="395"/>
      <c r="H66" s="395"/>
      <c r="I66" s="395"/>
      <c r="J66" s="395"/>
      <c r="K66" s="396"/>
      <c r="L66" s="397" t="s">
        <v>361</v>
      </c>
      <c r="M66" s="398"/>
      <c r="N66" s="395"/>
      <c r="O66" s="395"/>
      <c r="P66" s="395"/>
      <c r="Q66" s="395"/>
      <c r="R66" s="396"/>
      <c r="S66" s="397" t="s">
        <v>443</v>
      </c>
      <c r="T66" s="398"/>
      <c r="U66" s="395"/>
      <c r="V66" s="395"/>
      <c r="W66" s="395"/>
      <c r="X66" s="395"/>
      <c r="Y66" s="397" t="s">
        <v>364</v>
      </c>
      <c r="Z66" s="398"/>
      <c r="AA66" s="395"/>
      <c r="AB66" s="395"/>
      <c r="AC66" s="395"/>
      <c r="AD66" s="395"/>
      <c r="AE66" s="396"/>
      <c r="AF66" s="114"/>
      <c r="AG66" s="305"/>
      <c r="AH66" s="305"/>
      <c r="AI66" s="305"/>
    </row>
    <row r="67" spans="1:35" s="307" customFormat="1" ht="12.75" customHeight="1" x14ac:dyDescent="0.25">
      <c r="A67" s="118"/>
      <c r="B67" s="384">
        <f>trEstCost*trFinPercent10</f>
        <v>0</v>
      </c>
      <c r="C67" s="384"/>
      <c r="D67" s="384"/>
      <c r="E67" s="397" t="s">
        <v>444</v>
      </c>
      <c r="F67" s="398"/>
      <c r="G67" s="395"/>
      <c r="H67" s="395"/>
      <c r="I67" s="395"/>
      <c r="J67" s="395"/>
      <c r="K67" s="396"/>
      <c r="L67" s="397" t="s">
        <v>362</v>
      </c>
      <c r="M67" s="398"/>
      <c r="N67" s="395"/>
      <c r="O67" s="395"/>
      <c r="P67" s="395"/>
      <c r="Q67" s="395"/>
      <c r="R67" s="396"/>
      <c r="S67" s="397" t="s">
        <v>363</v>
      </c>
      <c r="T67" s="398"/>
      <c r="U67" s="402"/>
      <c r="V67" s="402"/>
      <c r="W67" s="402"/>
      <c r="X67" s="403"/>
      <c r="Y67" s="399" t="s">
        <v>445</v>
      </c>
      <c r="Z67" s="400"/>
      <c r="AA67" s="395"/>
      <c r="AB67" s="395"/>
      <c r="AC67" s="395"/>
      <c r="AD67" s="395"/>
      <c r="AE67" s="396"/>
      <c r="AF67" s="114"/>
      <c r="AG67" s="305"/>
      <c r="AH67" s="305"/>
      <c r="AI67" s="305"/>
    </row>
    <row r="68" spans="1:35" s="307" customFormat="1" ht="12.75" customHeight="1" x14ac:dyDescent="0.25">
      <c r="A68" s="118"/>
      <c r="B68" s="401">
        <v>0</v>
      </c>
      <c r="C68" s="401"/>
      <c r="D68" s="401"/>
      <c r="E68" s="478" t="s">
        <v>446</v>
      </c>
      <c r="F68" s="479"/>
      <c r="G68" s="395"/>
      <c r="H68" s="395"/>
      <c r="I68" s="395"/>
      <c r="J68" s="395"/>
      <c r="K68" s="396"/>
      <c r="L68" s="478" t="s">
        <v>446</v>
      </c>
      <c r="M68" s="479"/>
      <c r="N68" s="395"/>
      <c r="O68" s="395"/>
      <c r="P68" s="395"/>
      <c r="Q68" s="395"/>
      <c r="R68" s="396"/>
      <c r="S68" s="478" t="s">
        <v>446</v>
      </c>
      <c r="T68" s="479"/>
      <c r="U68" s="402"/>
      <c r="V68" s="402"/>
      <c r="W68" s="402"/>
      <c r="X68" s="403"/>
      <c r="Y68" s="478" t="s">
        <v>446</v>
      </c>
      <c r="Z68" s="479"/>
      <c r="AA68" s="480"/>
      <c r="AB68" s="480"/>
      <c r="AC68" s="480"/>
      <c r="AD68" s="480"/>
      <c r="AE68" s="481"/>
      <c r="AF68" s="114"/>
      <c r="AG68" s="305"/>
      <c r="AH68" s="305"/>
      <c r="AI68" s="305"/>
    </row>
    <row r="69" spans="1:35" x14ac:dyDescent="0.3">
      <c r="B69" s="409" t="s">
        <v>206</v>
      </c>
      <c r="C69" s="410"/>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0"/>
      <c r="AD69" s="410"/>
      <c r="AE69" s="411"/>
    </row>
    <row r="70" spans="1:35" s="307" customFormat="1" ht="67.5" customHeight="1" x14ac:dyDescent="0.2">
      <c r="A70" s="118"/>
      <c r="B70" s="490" t="s">
        <v>358</v>
      </c>
      <c r="C70" s="491"/>
      <c r="D70" s="491"/>
      <c r="E70" s="491"/>
      <c r="F70" s="485" t="s">
        <v>84</v>
      </c>
      <c r="G70" s="486"/>
      <c r="H70" s="482" t="s">
        <v>357</v>
      </c>
      <c r="I70" s="483"/>
      <c r="J70" s="483"/>
      <c r="K70" s="483"/>
      <c r="L70" s="483"/>
      <c r="M70" s="483"/>
      <c r="N70" s="483"/>
      <c r="O70" s="483"/>
      <c r="P70" s="483"/>
      <c r="Q70" s="483"/>
      <c r="R70" s="483"/>
      <c r="S70" s="483"/>
      <c r="T70" s="483"/>
      <c r="U70" s="483"/>
      <c r="V70" s="483"/>
      <c r="W70" s="483"/>
      <c r="X70" s="483"/>
      <c r="Y70" s="483"/>
      <c r="Z70" s="483"/>
      <c r="AA70" s="483"/>
      <c r="AB70" s="483"/>
      <c r="AC70" s="483"/>
      <c r="AD70" s="483"/>
      <c r="AE70" s="484"/>
      <c r="AF70" s="122"/>
      <c r="AG70" s="305"/>
      <c r="AH70" s="305"/>
      <c r="AI70" s="305"/>
    </row>
    <row r="71" spans="1:35" s="307" customFormat="1" ht="48.75" customHeight="1" x14ac:dyDescent="0.2">
      <c r="A71" s="118"/>
      <c r="B71" s="116" t="s">
        <v>84</v>
      </c>
      <c r="C71" s="482" t="s">
        <v>384</v>
      </c>
      <c r="D71" s="483"/>
      <c r="E71" s="483"/>
      <c r="F71" s="483"/>
      <c r="G71" s="483"/>
      <c r="H71" s="483"/>
      <c r="I71" s="483"/>
      <c r="J71" s="483"/>
      <c r="K71" s="483"/>
      <c r="L71" s="483"/>
      <c r="M71" s="483"/>
      <c r="N71" s="483"/>
      <c r="O71" s="483"/>
      <c r="P71" s="484"/>
      <c r="Q71" s="116" t="s">
        <v>84</v>
      </c>
      <c r="R71" s="482" t="s">
        <v>385</v>
      </c>
      <c r="S71" s="483"/>
      <c r="T71" s="483"/>
      <c r="U71" s="483"/>
      <c r="V71" s="483"/>
      <c r="W71" s="483"/>
      <c r="X71" s="483"/>
      <c r="Y71" s="483"/>
      <c r="Z71" s="483"/>
      <c r="AA71" s="483"/>
      <c r="AB71" s="483"/>
      <c r="AC71" s="483"/>
      <c r="AD71" s="483"/>
      <c r="AE71" s="484"/>
      <c r="AF71" s="118"/>
      <c r="AG71" s="305"/>
      <c r="AH71" s="305"/>
      <c r="AI71" s="305"/>
    </row>
    <row r="72" spans="1:35" s="307" customFormat="1" x14ac:dyDescent="0.2">
      <c r="A72" s="118"/>
      <c r="B72" s="492" t="s">
        <v>207</v>
      </c>
      <c r="C72" s="493"/>
      <c r="D72" s="493"/>
      <c r="E72" s="493"/>
      <c r="F72" s="493"/>
      <c r="G72" s="493"/>
      <c r="H72" s="493"/>
      <c r="I72" s="493"/>
      <c r="J72" s="493"/>
      <c r="K72" s="493"/>
      <c r="L72" s="493"/>
      <c r="M72" s="493"/>
      <c r="N72" s="493"/>
      <c r="O72" s="493"/>
      <c r="P72" s="493"/>
      <c r="Q72" s="493"/>
      <c r="R72" s="493"/>
      <c r="S72" s="493"/>
      <c r="T72" s="493"/>
      <c r="U72" s="493"/>
      <c r="V72" s="493"/>
      <c r="W72" s="493"/>
      <c r="X72" s="493"/>
      <c r="Y72" s="493"/>
      <c r="Z72" s="493"/>
      <c r="AA72" s="493"/>
      <c r="AB72" s="493"/>
      <c r="AC72" s="493"/>
      <c r="AD72" s="493"/>
      <c r="AE72" s="494"/>
      <c r="AF72" s="118"/>
      <c r="AG72" s="305"/>
      <c r="AH72" s="305"/>
      <c r="AI72" s="305"/>
    </row>
    <row r="73" spans="1:35" s="307" customFormat="1" x14ac:dyDescent="0.2">
      <c r="A73" s="118"/>
      <c r="B73" s="271" t="s">
        <v>475</v>
      </c>
      <c r="C73" s="272"/>
      <c r="D73" s="272"/>
      <c r="E73" s="272"/>
      <c r="F73" s="272"/>
      <c r="G73" s="272"/>
      <c r="H73" s="272"/>
      <c r="I73" s="272"/>
      <c r="J73" s="272"/>
      <c r="K73" s="272"/>
      <c r="L73" s="272"/>
      <c r="M73" s="272"/>
      <c r="N73" s="272"/>
      <c r="O73" s="272"/>
      <c r="P73" s="272"/>
      <c r="Q73" s="272"/>
      <c r="R73" s="272"/>
      <c r="S73" s="272"/>
      <c r="T73" s="272"/>
      <c r="U73" s="272"/>
      <c r="V73" s="272"/>
      <c r="W73" s="272"/>
      <c r="X73" s="272"/>
      <c r="Y73" s="272"/>
      <c r="Z73" s="272"/>
      <c r="AA73" s="272"/>
      <c r="AB73" s="272"/>
      <c r="AC73" s="272"/>
      <c r="AD73" s="272"/>
      <c r="AE73" s="273"/>
      <c r="AF73" s="118"/>
      <c r="AG73" s="305"/>
      <c r="AH73" s="305"/>
      <c r="AI73" s="305"/>
    </row>
    <row r="74" spans="1:35" s="307" customFormat="1" x14ac:dyDescent="0.3">
      <c r="A74" s="118"/>
      <c r="B74" s="561" t="s">
        <v>471</v>
      </c>
      <c r="C74" s="562"/>
      <c r="D74" s="562"/>
      <c r="E74" s="559"/>
      <c r="F74" s="559"/>
      <c r="G74" s="559"/>
      <c r="H74" s="559"/>
      <c r="I74" s="559"/>
      <c r="J74" s="560"/>
      <c r="K74" s="561" t="s">
        <v>472</v>
      </c>
      <c r="L74" s="562"/>
      <c r="M74" s="562"/>
      <c r="N74" s="559"/>
      <c r="O74" s="559"/>
      <c r="P74" s="559"/>
      <c r="Q74" s="559"/>
      <c r="R74" s="559"/>
      <c r="S74" s="560"/>
      <c r="T74" s="561" t="s">
        <v>473</v>
      </c>
      <c r="U74" s="562"/>
      <c r="V74" s="562"/>
      <c r="W74" s="562"/>
      <c r="X74" s="562"/>
      <c r="Y74" s="562"/>
      <c r="Z74" s="562"/>
      <c r="AA74" s="562"/>
      <c r="AB74" s="563"/>
      <c r="AC74" s="563"/>
      <c r="AD74" s="563"/>
      <c r="AE74" s="564"/>
      <c r="AF74" s="118"/>
      <c r="AG74" s="305"/>
      <c r="AH74" s="305"/>
      <c r="AI74" s="305"/>
    </row>
    <row r="75" spans="1:35" s="307" customFormat="1" x14ac:dyDescent="0.2">
      <c r="A75" s="118"/>
      <c r="B75" s="565" t="s">
        <v>474</v>
      </c>
      <c r="C75" s="566"/>
      <c r="D75" s="566"/>
      <c r="E75" s="567"/>
      <c r="F75" s="567"/>
      <c r="G75" s="567"/>
      <c r="H75" s="567"/>
      <c r="I75" s="567"/>
      <c r="J75" s="567"/>
      <c r="K75" s="567"/>
      <c r="L75" s="567"/>
      <c r="M75" s="567"/>
      <c r="N75" s="567"/>
      <c r="O75" s="567"/>
      <c r="P75" s="567"/>
      <c r="Q75" s="567"/>
      <c r="R75" s="567"/>
      <c r="S75" s="567"/>
      <c r="T75" s="567"/>
      <c r="U75" s="567"/>
      <c r="V75" s="567"/>
      <c r="W75" s="567"/>
      <c r="X75" s="567"/>
      <c r="Y75" s="567"/>
      <c r="Z75" s="567"/>
      <c r="AA75" s="567"/>
      <c r="AB75" s="567"/>
      <c r="AC75" s="567"/>
      <c r="AD75" s="567"/>
      <c r="AE75" s="568"/>
      <c r="AF75" s="118"/>
      <c r="AG75" s="315" t="str">
        <f>IF(trStAuthTrav="","",trStAuthTrav)</f>
        <v/>
      </c>
      <c r="AH75" s="319"/>
      <c r="AI75" s="319"/>
    </row>
    <row r="76" spans="1:35" ht="12.75" customHeight="1" x14ac:dyDescent="0.3">
      <c r="A76" s="119"/>
      <c r="B76" s="487" t="s">
        <v>275</v>
      </c>
      <c r="C76" s="488"/>
      <c r="D76" s="488"/>
      <c r="E76" s="488"/>
      <c r="F76" s="488"/>
      <c r="G76" s="488"/>
      <c r="H76" s="488"/>
      <c r="I76" s="488"/>
      <c r="J76" s="488"/>
      <c r="K76" s="488"/>
      <c r="L76" s="488"/>
      <c r="M76" s="488"/>
      <c r="N76" s="488"/>
      <c r="O76" s="488"/>
      <c r="P76" s="488"/>
      <c r="Q76" s="488"/>
      <c r="R76" s="488"/>
      <c r="S76" s="488"/>
      <c r="T76" s="488"/>
      <c r="U76" s="488"/>
      <c r="V76" s="488"/>
      <c r="W76" s="488"/>
      <c r="X76" s="488"/>
      <c r="Y76" s="488"/>
      <c r="Z76" s="488"/>
      <c r="AA76" s="488"/>
      <c r="AB76" s="488"/>
      <c r="AC76" s="488"/>
      <c r="AD76" s="488"/>
      <c r="AE76" s="489"/>
      <c r="AF76" s="119"/>
    </row>
    <row r="77" spans="1:35" ht="12.75" customHeight="1" x14ac:dyDescent="0.3">
      <c r="A77" s="119"/>
      <c r="B77" s="412" t="s">
        <v>84</v>
      </c>
      <c r="C77" s="413"/>
      <c r="D77" s="274" t="s">
        <v>389</v>
      </c>
      <c r="E77" s="275"/>
      <c r="F77" s="275"/>
      <c r="G77" s="275"/>
      <c r="H77" s="275"/>
      <c r="I77" s="275"/>
      <c r="J77" s="275"/>
      <c r="K77" s="275"/>
      <c r="L77" s="275"/>
      <c r="M77" s="275"/>
      <c r="N77" s="275"/>
      <c r="O77" s="275"/>
      <c r="P77" s="275"/>
      <c r="Q77" s="275"/>
      <c r="R77" s="275"/>
      <c r="S77" s="275"/>
      <c r="T77" s="275"/>
      <c r="U77" s="275"/>
      <c r="V77" s="275"/>
      <c r="W77" s="275"/>
      <c r="X77" s="275"/>
      <c r="Y77" s="275"/>
      <c r="Z77" s="275"/>
      <c r="AA77" s="275"/>
      <c r="AB77" s="275"/>
      <c r="AC77" s="275"/>
      <c r="AD77" s="275"/>
      <c r="AE77" s="276"/>
      <c r="AF77" s="119"/>
    </row>
    <row r="78" spans="1:35" s="307" customFormat="1" x14ac:dyDescent="0.2">
      <c r="A78" s="118"/>
      <c r="B78" s="498" t="s">
        <v>208</v>
      </c>
      <c r="C78" s="499"/>
      <c r="D78" s="499"/>
      <c r="E78" s="499"/>
      <c r="F78" s="499"/>
      <c r="G78" s="499"/>
      <c r="H78" s="499"/>
      <c r="I78" s="499"/>
      <c r="J78" s="499"/>
      <c r="K78" s="499"/>
      <c r="L78" s="499"/>
      <c r="M78" s="499"/>
      <c r="N78" s="499"/>
      <c r="O78" s="499"/>
      <c r="P78" s="500"/>
      <c r="Q78" s="498" t="s">
        <v>209</v>
      </c>
      <c r="R78" s="499"/>
      <c r="S78" s="499"/>
      <c r="T78" s="499"/>
      <c r="U78" s="499"/>
      <c r="V78" s="499"/>
      <c r="W78" s="499"/>
      <c r="X78" s="499"/>
      <c r="Y78" s="499"/>
      <c r="Z78" s="500"/>
      <c r="AA78" s="498" t="s">
        <v>210</v>
      </c>
      <c r="AB78" s="499"/>
      <c r="AC78" s="499"/>
      <c r="AD78" s="499"/>
      <c r="AE78" s="500"/>
      <c r="AF78" s="118"/>
      <c r="AG78" s="305"/>
      <c r="AH78" s="305"/>
      <c r="AI78" s="305"/>
    </row>
    <row r="79" spans="1:35" s="307" customFormat="1" x14ac:dyDescent="0.3">
      <c r="A79" s="118"/>
      <c r="B79" s="501"/>
      <c r="C79" s="502"/>
      <c r="D79" s="502"/>
      <c r="E79" s="502"/>
      <c r="F79" s="502"/>
      <c r="G79" s="496"/>
      <c r="H79" s="496"/>
      <c r="I79" s="496"/>
      <c r="J79" s="496"/>
      <c r="K79" s="496"/>
      <c r="L79" s="496"/>
      <c r="M79" s="496"/>
      <c r="N79" s="496"/>
      <c r="O79" s="496"/>
      <c r="P79" s="497"/>
      <c r="Q79" s="495"/>
      <c r="R79" s="496"/>
      <c r="S79" s="496"/>
      <c r="T79" s="496"/>
      <c r="U79" s="496"/>
      <c r="V79" s="496"/>
      <c r="W79" s="496"/>
      <c r="X79" s="496"/>
      <c r="Y79" s="496"/>
      <c r="Z79" s="497"/>
      <c r="AA79" s="495"/>
      <c r="AB79" s="496"/>
      <c r="AC79" s="496"/>
      <c r="AD79" s="496"/>
      <c r="AE79" s="497"/>
      <c r="AF79" s="118"/>
      <c r="AG79" s="305"/>
      <c r="AH79" s="305"/>
      <c r="AI79" s="305"/>
    </row>
    <row r="80" spans="1:35" s="307" customFormat="1" x14ac:dyDescent="0.2">
      <c r="A80" s="118"/>
      <c r="B80" s="506" t="s">
        <v>211</v>
      </c>
      <c r="C80" s="507"/>
      <c r="D80" s="508"/>
      <c r="E80" s="492" t="s">
        <v>212</v>
      </c>
      <c r="F80" s="493"/>
      <c r="G80" s="493"/>
      <c r="H80" s="493"/>
      <c r="I80" s="493"/>
      <c r="J80" s="493"/>
      <c r="K80" s="493"/>
      <c r="L80" s="493"/>
      <c r="M80" s="493"/>
      <c r="N80" s="493"/>
      <c r="O80" s="493"/>
      <c r="P80" s="493"/>
      <c r="Q80" s="493"/>
      <c r="R80" s="493"/>
      <c r="S80" s="493"/>
      <c r="T80" s="493"/>
      <c r="U80" s="493"/>
      <c r="V80" s="493"/>
      <c r="W80" s="493"/>
      <c r="X80" s="493"/>
      <c r="Y80" s="493"/>
      <c r="Z80" s="493"/>
      <c r="AA80" s="493"/>
      <c r="AB80" s="493"/>
      <c r="AC80" s="493"/>
      <c r="AD80" s="493"/>
      <c r="AE80" s="494"/>
      <c r="AF80" s="118"/>
      <c r="AG80" s="305"/>
      <c r="AH80" s="305"/>
      <c r="AI80" s="305"/>
    </row>
    <row r="81" spans="1:35" s="307" customFormat="1" x14ac:dyDescent="0.2">
      <c r="A81" s="118"/>
      <c r="B81" s="503" t="s">
        <v>84</v>
      </c>
      <c r="C81" s="504"/>
      <c r="D81" s="505"/>
      <c r="E81" s="435"/>
      <c r="F81" s="436"/>
      <c r="G81" s="436"/>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7"/>
      <c r="AF81" s="118"/>
      <c r="AG81" s="315" t="str">
        <f>IF(trConfComments="","",trConfComments)</f>
        <v/>
      </c>
      <c r="AH81" s="305"/>
      <c r="AI81" s="305"/>
    </row>
    <row r="82" spans="1:35" x14ac:dyDescent="0.3">
      <c r="A82" s="119"/>
      <c r="B82" s="412" t="s">
        <v>84</v>
      </c>
      <c r="C82" s="413"/>
      <c r="D82" s="278" t="s">
        <v>869</v>
      </c>
      <c r="E82" s="277"/>
      <c r="F82" s="277"/>
      <c r="G82" s="275"/>
      <c r="H82" s="275"/>
      <c r="I82" s="275"/>
      <c r="J82" s="275"/>
      <c r="K82" s="275"/>
      <c r="L82" s="275"/>
      <c r="M82" s="275"/>
      <c r="N82" s="275"/>
      <c r="O82" s="275"/>
      <c r="P82" s="275"/>
      <c r="Q82" s="275"/>
      <c r="R82" s="275"/>
      <c r="S82" s="275"/>
      <c r="T82" s="275"/>
      <c r="U82" s="275"/>
      <c r="V82" s="275"/>
      <c r="W82" s="275"/>
      <c r="X82" s="275"/>
      <c r="Y82" s="275"/>
      <c r="Z82" s="275"/>
      <c r="AA82" s="275"/>
      <c r="AB82" s="275"/>
      <c r="AC82" s="275"/>
      <c r="AD82" s="275"/>
      <c r="AE82" s="276"/>
      <c r="AF82" s="119"/>
    </row>
    <row r="83" spans="1:35" s="307" customFormat="1" x14ac:dyDescent="0.2">
      <c r="A83" s="118"/>
      <c r="B83" s="460" t="s">
        <v>214</v>
      </c>
      <c r="C83" s="461"/>
      <c r="D83" s="461"/>
      <c r="E83" s="461"/>
      <c r="F83" s="461"/>
      <c r="G83" s="461"/>
      <c r="H83" s="461"/>
      <c r="I83" s="461"/>
      <c r="J83" s="461"/>
      <c r="K83" s="461"/>
      <c r="L83" s="461"/>
      <c r="M83" s="461"/>
      <c r="N83" s="461"/>
      <c r="O83" s="461"/>
      <c r="P83" s="461"/>
      <c r="Q83" s="461"/>
      <c r="R83" s="461"/>
      <c r="S83" s="461"/>
      <c r="T83" s="461"/>
      <c r="U83" s="461"/>
      <c r="V83" s="461"/>
      <c r="W83" s="461"/>
      <c r="X83" s="461"/>
      <c r="Y83" s="461"/>
      <c r="Z83" s="461"/>
      <c r="AA83" s="461"/>
      <c r="AB83" s="461"/>
      <c r="AC83" s="461"/>
      <c r="AD83" s="461"/>
      <c r="AE83" s="462"/>
      <c r="AF83" s="118"/>
      <c r="AG83" s="305"/>
      <c r="AH83" s="305"/>
      <c r="AI83" s="305"/>
    </row>
    <row r="84" spans="1:35" s="307" customFormat="1" x14ac:dyDescent="0.2">
      <c r="A84" s="118"/>
      <c r="B84" s="463"/>
      <c r="C84" s="464"/>
      <c r="D84" s="464"/>
      <c r="E84" s="464"/>
      <c r="F84" s="464"/>
      <c r="G84" s="464"/>
      <c r="H84" s="464"/>
      <c r="I84" s="464"/>
      <c r="J84" s="464"/>
      <c r="K84" s="464"/>
      <c r="L84" s="464"/>
      <c r="M84" s="464"/>
      <c r="N84" s="464"/>
      <c r="O84" s="464"/>
      <c r="P84" s="464"/>
      <c r="Q84" s="464"/>
      <c r="R84" s="464"/>
      <c r="S84" s="464"/>
      <c r="T84" s="464"/>
      <c r="U84" s="464"/>
      <c r="V84" s="464"/>
      <c r="W84" s="464"/>
      <c r="X84" s="464"/>
      <c r="Y84" s="464"/>
      <c r="Z84" s="464"/>
      <c r="AA84" s="464"/>
      <c r="AB84" s="464"/>
      <c r="AC84" s="464"/>
      <c r="AD84" s="464"/>
      <c r="AE84" s="465"/>
      <c r="AF84" s="118"/>
      <c r="AG84" s="305"/>
      <c r="AH84" s="305"/>
      <c r="AI84" s="305"/>
    </row>
    <row r="85" spans="1:35" s="307" customFormat="1" ht="9.9" customHeight="1" x14ac:dyDescent="0.2">
      <c r="A85" s="118"/>
      <c r="B85" s="550" t="s">
        <v>215</v>
      </c>
      <c r="C85" s="551"/>
      <c r="D85" s="551"/>
      <c r="E85" s="551"/>
      <c r="F85" s="551"/>
      <c r="G85" s="551"/>
      <c r="H85" s="551"/>
      <c r="I85" s="551"/>
      <c r="J85" s="551"/>
      <c r="K85" s="551"/>
      <c r="L85" s="551"/>
      <c r="M85" s="551"/>
      <c r="N85" s="551"/>
      <c r="O85" s="551"/>
      <c r="P85" s="551"/>
      <c r="Q85" s="552" t="s">
        <v>216</v>
      </c>
      <c r="R85" s="553"/>
      <c r="S85" s="553"/>
      <c r="T85" s="553"/>
      <c r="U85" s="553"/>
      <c r="V85" s="553"/>
      <c r="W85" s="553"/>
      <c r="X85" s="553"/>
      <c r="Y85" s="553"/>
      <c r="Z85" s="553"/>
      <c r="AA85" s="553"/>
      <c r="AB85" s="553"/>
      <c r="AC85" s="553"/>
      <c r="AD85" s="553"/>
      <c r="AE85" s="554"/>
      <c r="AF85" s="118"/>
      <c r="AG85" s="305"/>
      <c r="AH85" s="305"/>
      <c r="AI85" s="305"/>
    </row>
    <row r="86" spans="1:35" ht="12.75" customHeight="1" x14ac:dyDescent="0.3">
      <c r="A86" s="125"/>
      <c r="B86" s="412" t="s">
        <v>84</v>
      </c>
      <c r="C86" s="413"/>
      <c r="D86" s="274" t="s">
        <v>390</v>
      </c>
      <c r="E86" s="275"/>
      <c r="F86" s="275"/>
      <c r="G86" s="275"/>
      <c r="H86" s="275"/>
      <c r="I86" s="275"/>
      <c r="J86" s="275"/>
      <c r="K86" s="275"/>
      <c r="L86" s="275"/>
      <c r="M86" s="275"/>
      <c r="N86" s="412" t="s">
        <v>84</v>
      </c>
      <c r="O86" s="413"/>
      <c r="P86" s="274" t="s">
        <v>440</v>
      </c>
      <c r="Q86" s="275"/>
      <c r="R86" s="275"/>
      <c r="S86" s="275"/>
      <c r="T86" s="275"/>
      <c r="U86" s="275"/>
      <c r="V86" s="275"/>
      <c r="W86" s="275"/>
      <c r="X86" s="275"/>
      <c r="Y86" s="275"/>
      <c r="Z86" s="275"/>
      <c r="AA86" s="275"/>
      <c r="AB86" s="275"/>
      <c r="AC86" s="275"/>
      <c r="AD86" s="275"/>
      <c r="AE86" s="276"/>
      <c r="AF86" s="119"/>
    </row>
    <row r="87" spans="1:35" s="307" customFormat="1" x14ac:dyDescent="0.2">
      <c r="A87" s="123"/>
      <c r="B87" s="492" t="s">
        <v>10</v>
      </c>
      <c r="C87" s="493"/>
      <c r="D87" s="493"/>
      <c r="E87" s="493"/>
      <c r="F87" s="493"/>
      <c r="G87" s="493"/>
      <c r="H87" s="493"/>
      <c r="I87" s="494"/>
      <c r="J87" s="492" t="s">
        <v>383</v>
      </c>
      <c r="K87" s="493"/>
      <c r="L87" s="494"/>
      <c r="M87" s="492" t="s">
        <v>217</v>
      </c>
      <c r="N87" s="493"/>
      <c r="O87" s="493"/>
      <c r="P87" s="494"/>
      <c r="Q87" s="492" t="s">
        <v>218</v>
      </c>
      <c r="R87" s="493"/>
      <c r="S87" s="493"/>
      <c r="T87" s="493"/>
      <c r="U87" s="493"/>
      <c r="V87" s="493"/>
      <c r="W87" s="493"/>
      <c r="X87" s="494"/>
      <c r="Y87" s="492" t="s">
        <v>219</v>
      </c>
      <c r="Z87" s="493"/>
      <c r="AA87" s="494"/>
      <c r="AB87" s="492" t="s">
        <v>20</v>
      </c>
      <c r="AC87" s="493"/>
      <c r="AD87" s="493"/>
      <c r="AE87" s="494"/>
      <c r="AF87" s="118"/>
      <c r="AG87" s="305"/>
      <c r="AH87" s="305"/>
      <c r="AI87" s="305"/>
    </row>
    <row r="88" spans="1:35" s="321" customFormat="1" x14ac:dyDescent="0.25">
      <c r="A88" s="301"/>
      <c r="B88" s="429"/>
      <c r="C88" s="430"/>
      <c r="D88" s="430"/>
      <c r="E88" s="430"/>
      <c r="F88" s="430"/>
      <c r="G88" s="430"/>
      <c r="H88" s="430"/>
      <c r="I88" s="431"/>
      <c r="J88" s="432"/>
      <c r="K88" s="433"/>
      <c r="L88" s="434"/>
      <c r="M88" s="429"/>
      <c r="N88" s="430"/>
      <c r="O88" s="430"/>
      <c r="P88" s="431"/>
      <c r="Q88" s="429"/>
      <c r="R88" s="430"/>
      <c r="S88" s="430"/>
      <c r="T88" s="430"/>
      <c r="U88" s="430"/>
      <c r="V88" s="430"/>
      <c r="W88" s="430"/>
      <c r="X88" s="431"/>
      <c r="Y88" s="432"/>
      <c r="Z88" s="433"/>
      <c r="AA88" s="434"/>
      <c r="AB88" s="429"/>
      <c r="AC88" s="430"/>
      <c r="AD88" s="430"/>
      <c r="AE88" s="431"/>
      <c r="AF88" s="300"/>
      <c r="AG88" s="320"/>
      <c r="AH88" s="320"/>
      <c r="AI88" s="320"/>
    </row>
    <row r="89" spans="1:35" s="321" customFormat="1" x14ac:dyDescent="0.25">
      <c r="A89" s="300"/>
      <c r="B89" s="429"/>
      <c r="C89" s="430"/>
      <c r="D89" s="430"/>
      <c r="E89" s="430"/>
      <c r="F89" s="430"/>
      <c r="G89" s="430"/>
      <c r="H89" s="430"/>
      <c r="I89" s="431"/>
      <c r="J89" s="432"/>
      <c r="K89" s="433"/>
      <c r="L89" s="434"/>
      <c r="M89" s="429"/>
      <c r="N89" s="430"/>
      <c r="O89" s="430"/>
      <c r="P89" s="431"/>
      <c r="Q89" s="429"/>
      <c r="R89" s="430"/>
      <c r="S89" s="430"/>
      <c r="T89" s="430"/>
      <c r="U89" s="430"/>
      <c r="V89" s="430"/>
      <c r="W89" s="430"/>
      <c r="X89" s="431"/>
      <c r="Y89" s="432"/>
      <c r="Z89" s="433"/>
      <c r="AA89" s="434"/>
      <c r="AB89" s="429"/>
      <c r="AC89" s="430"/>
      <c r="AD89" s="430"/>
      <c r="AE89" s="431"/>
      <c r="AF89" s="300"/>
      <c r="AG89" s="320"/>
      <c r="AH89" s="320"/>
      <c r="AI89" s="320"/>
    </row>
    <row r="90" spans="1:35" s="321" customFormat="1" x14ac:dyDescent="0.25">
      <c r="A90" s="300"/>
      <c r="B90" s="429"/>
      <c r="C90" s="430"/>
      <c r="D90" s="430"/>
      <c r="E90" s="430"/>
      <c r="F90" s="430"/>
      <c r="G90" s="430"/>
      <c r="H90" s="430"/>
      <c r="I90" s="431"/>
      <c r="J90" s="432"/>
      <c r="K90" s="433"/>
      <c r="L90" s="434"/>
      <c r="M90" s="429"/>
      <c r="N90" s="430"/>
      <c r="O90" s="430"/>
      <c r="P90" s="431"/>
      <c r="Q90" s="429"/>
      <c r="R90" s="430"/>
      <c r="S90" s="430"/>
      <c r="T90" s="430"/>
      <c r="U90" s="430"/>
      <c r="V90" s="430"/>
      <c r="W90" s="430"/>
      <c r="X90" s="431"/>
      <c r="Y90" s="432"/>
      <c r="Z90" s="433"/>
      <c r="AA90" s="434"/>
      <c r="AB90" s="429"/>
      <c r="AC90" s="430"/>
      <c r="AD90" s="430"/>
      <c r="AE90" s="431"/>
      <c r="AF90" s="300"/>
      <c r="AG90" s="320"/>
      <c r="AH90" s="320"/>
      <c r="AI90" s="320"/>
    </row>
    <row r="91" spans="1:35" s="321" customFormat="1" x14ac:dyDescent="0.25">
      <c r="A91" s="300"/>
      <c r="B91" s="429"/>
      <c r="C91" s="430"/>
      <c r="D91" s="430"/>
      <c r="E91" s="430"/>
      <c r="F91" s="430"/>
      <c r="G91" s="430"/>
      <c r="H91" s="430"/>
      <c r="I91" s="431"/>
      <c r="J91" s="432"/>
      <c r="K91" s="433"/>
      <c r="L91" s="434"/>
      <c r="M91" s="429"/>
      <c r="N91" s="430"/>
      <c r="O91" s="430"/>
      <c r="P91" s="431"/>
      <c r="Q91" s="429"/>
      <c r="R91" s="430"/>
      <c r="S91" s="430"/>
      <c r="T91" s="430"/>
      <c r="U91" s="430"/>
      <c r="V91" s="430"/>
      <c r="W91" s="430"/>
      <c r="X91" s="431"/>
      <c r="Y91" s="432"/>
      <c r="Z91" s="433"/>
      <c r="AA91" s="434"/>
      <c r="AB91" s="429"/>
      <c r="AC91" s="430"/>
      <c r="AD91" s="430"/>
      <c r="AE91" s="431"/>
      <c r="AF91" s="300"/>
      <c r="AG91" s="320"/>
      <c r="AH91" s="320"/>
      <c r="AI91" s="320"/>
    </row>
    <row r="92" spans="1:35" s="321" customFormat="1" x14ac:dyDescent="0.25">
      <c r="A92" s="300"/>
      <c r="B92" s="429"/>
      <c r="C92" s="430"/>
      <c r="D92" s="430"/>
      <c r="E92" s="430"/>
      <c r="F92" s="430"/>
      <c r="G92" s="430"/>
      <c r="H92" s="430"/>
      <c r="I92" s="431"/>
      <c r="J92" s="432"/>
      <c r="K92" s="433"/>
      <c r="L92" s="434"/>
      <c r="M92" s="429"/>
      <c r="N92" s="430"/>
      <c r="O92" s="430"/>
      <c r="P92" s="431"/>
      <c r="Q92" s="429"/>
      <c r="R92" s="430"/>
      <c r="S92" s="430"/>
      <c r="T92" s="430"/>
      <c r="U92" s="430"/>
      <c r="V92" s="430"/>
      <c r="W92" s="430"/>
      <c r="X92" s="431"/>
      <c r="Y92" s="432"/>
      <c r="Z92" s="433"/>
      <c r="AA92" s="434"/>
      <c r="AB92" s="429"/>
      <c r="AC92" s="430"/>
      <c r="AD92" s="430"/>
      <c r="AE92" s="431"/>
      <c r="AF92" s="300"/>
      <c r="AG92" s="320"/>
      <c r="AH92" s="320"/>
      <c r="AI92" s="320"/>
    </row>
    <row r="93" spans="1:35" s="321" customFormat="1" x14ac:dyDescent="0.25">
      <c r="A93" s="300"/>
      <c r="B93" s="429"/>
      <c r="C93" s="430"/>
      <c r="D93" s="430"/>
      <c r="E93" s="430"/>
      <c r="F93" s="430"/>
      <c r="G93" s="430"/>
      <c r="H93" s="430"/>
      <c r="I93" s="431"/>
      <c r="J93" s="432"/>
      <c r="K93" s="433"/>
      <c r="L93" s="434"/>
      <c r="M93" s="429"/>
      <c r="N93" s="430"/>
      <c r="O93" s="430"/>
      <c r="P93" s="431"/>
      <c r="Q93" s="429"/>
      <c r="R93" s="430"/>
      <c r="S93" s="430"/>
      <c r="T93" s="430"/>
      <c r="U93" s="430"/>
      <c r="V93" s="430"/>
      <c r="W93" s="430"/>
      <c r="X93" s="431"/>
      <c r="Y93" s="432"/>
      <c r="Z93" s="433"/>
      <c r="AA93" s="434"/>
      <c r="AB93" s="429"/>
      <c r="AC93" s="430"/>
      <c r="AD93" s="430"/>
      <c r="AE93" s="431"/>
      <c r="AF93" s="300"/>
      <c r="AG93" s="320"/>
      <c r="AH93" s="320"/>
      <c r="AI93" s="320"/>
    </row>
    <row r="94" spans="1:35" s="321" customFormat="1" x14ac:dyDescent="0.25">
      <c r="A94" s="300"/>
      <c r="B94" s="429"/>
      <c r="C94" s="430"/>
      <c r="D94" s="430"/>
      <c r="E94" s="430"/>
      <c r="F94" s="430"/>
      <c r="G94" s="430"/>
      <c r="H94" s="430"/>
      <c r="I94" s="431"/>
      <c r="J94" s="432"/>
      <c r="K94" s="433"/>
      <c r="L94" s="434"/>
      <c r="M94" s="429"/>
      <c r="N94" s="430"/>
      <c r="O94" s="430"/>
      <c r="P94" s="431"/>
      <c r="Q94" s="429"/>
      <c r="R94" s="430"/>
      <c r="S94" s="430"/>
      <c r="T94" s="430"/>
      <c r="U94" s="430"/>
      <c r="V94" s="430"/>
      <c r="W94" s="430"/>
      <c r="X94" s="431"/>
      <c r="Y94" s="432"/>
      <c r="Z94" s="433"/>
      <c r="AA94" s="434"/>
      <c r="AB94" s="429"/>
      <c r="AC94" s="430"/>
      <c r="AD94" s="430"/>
      <c r="AE94" s="431"/>
      <c r="AF94" s="300"/>
      <c r="AG94" s="320"/>
      <c r="AH94" s="320"/>
      <c r="AI94" s="320"/>
    </row>
    <row r="95" spans="1:35" s="321" customFormat="1" x14ac:dyDescent="0.25">
      <c r="A95" s="300"/>
      <c r="B95" s="429"/>
      <c r="C95" s="430"/>
      <c r="D95" s="430"/>
      <c r="E95" s="430"/>
      <c r="F95" s="430"/>
      <c r="G95" s="430"/>
      <c r="H95" s="430"/>
      <c r="I95" s="431"/>
      <c r="J95" s="432"/>
      <c r="K95" s="433"/>
      <c r="L95" s="434"/>
      <c r="M95" s="429"/>
      <c r="N95" s="430"/>
      <c r="O95" s="430"/>
      <c r="P95" s="431"/>
      <c r="Q95" s="429"/>
      <c r="R95" s="430"/>
      <c r="S95" s="430"/>
      <c r="T95" s="430"/>
      <c r="U95" s="430"/>
      <c r="V95" s="430"/>
      <c r="W95" s="430"/>
      <c r="X95" s="431"/>
      <c r="Y95" s="432"/>
      <c r="Z95" s="433"/>
      <c r="AA95" s="434"/>
      <c r="AB95" s="429"/>
      <c r="AC95" s="430"/>
      <c r="AD95" s="430"/>
      <c r="AE95" s="431"/>
      <c r="AF95" s="300"/>
      <c r="AG95" s="320"/>
      <c r="AH95" s="320"/>
      <c r="AI95" s="320"/>
    </row>
    <row r="96" spans="1:35" s="321" customFormat="1" x14ac:dyDescent="0.25">
      <c r="A96" s="300"/>
      <c r="B96" s="429"/>
      <c r="C96" s="430"/>
      <c r="D96" s="430"/>
      <c r="E96" s="430"/>
      <c r="F96" s="430"/>
      <c r="G96" s="430"/>
      <c r="H96" s="430"/>
      <c r="I96" s="431"/>
      <c r="J96" s="432"/>
      <c r="K96" s="433"/>
      <c r="L96" s="434"/>
      <c r="M96" s="429"/>
      <c r="N96" s="430"/>
      <c r="O96" s="430"/>
      <c r="P96" s="431"/>
      <c r="Q96" s="429"/>
      <c r="R96" s="430"/>
      <c r="S96" s="430"/>
      <c r="T96" s="430"/>
      <c r="U96" s="430"/>
      <c r="V96" s="430"/>
      <c r="W96" s="430"/>
      <c r="X96" s="431"/>
      <c r="Y96" s="432"/>
      <c r="Z96" s="433"/>
      <c r="AA96" s="434"/>
      <c r="AB96" s="429"/>
      <c r="AC96" s="430"/>
      <c r="AD96" s="430"/>
      <c r="AE96" s="431"/>
      <c r="AF96" s="300"/>
      <c r="AG96" s="320"/>
      <c r="AH96" s="320"/>
      <c r="AI96" s="320"/>
    </row>
    <row r="97" spans="1:35" s="321" customFormat="1" x14ac:dyDescent="0.25">
      <c r="A97" s="300"/>
      <c r="B97" s="429"/>
      <c r="C97" s="430"/>
      <c r="D97" s="430"/>
      <c r="E97" s="430"/>
      <c r="F97" s="430"/>
      <c r="G97" s="430"/>
      <c r="H97" s="430"/>
      <c r="I97" s="431"/>
      <c r="J97" s="432"/>
      <c r="K97" s="433"/>
      <c r="L97" s="434"/>
      <c r="M97" s="429"/>
      <c r="N97" s="430"/>
      <c r="O97" s="430"/>
      <c r="P97" s="431"/>
      <c r="Q97" s="429"/>
      <c r="R97" s="430"/>
      <c r="S97" s="430"/>
      <c r="T97" s="430"/>
      <c r="U97" s="430"/>
      <c r="V97" s="430"/>
      <c r="W97" s="430"/>
      <c r="X97" s="431"/>
      <c r="Y97" s="432"/>
      <c r="Z97" s="433"/>
      <c r="AA97" s="434"/>
      <c r="AB97" s="429"/>
      <c r="AC97" s="430"/>
      <c r="AD97" s="430"/>
      <c r="AE97" s="431"/>
      <c r="AF97" s="300"/>
      <c r="AG97" s="320"/>
      <c r="AH97" s="320"/>
      <c r="AI97" s="320"/>
    </row>
    <row r="98" spans="1:35" x14ac:dyDescent="0.3">
      <c r="A98" s="119"/>
      <c r="B98" s="412" t="s">
        <v>84</v>
      </c>
      <c r="C98" s="413"/>
      <c r="D98" s="279" t="s">
        <v>476</v>
      </c>
      <c r="E98" s="280"/>
      <c r="F98" s="280"/>
      <c r="G98" s="280"/>
      <c r="H98" s="280"/>
      <c r="I98" s="280"/>
      <c r="J98" s="280"/>
      <c r="K98" s="280"/>
      <c r="L98" s="280"/>
      <c r="M98" s="280"/>
      <c r="N98" s="280"/>
      <c r="O98" s="280"/>
      <c r="P98" s="280"/>
      <c r="Q98" s="280"/>
      <c r="R98" s="280"/>
      <c r="S98" s="280"/>
      <c r="T98" s="280"/>
      <c r="U98" s="280"/>
      <c r="V98" s="280"/>
      <c r="W98" s="280"/>
      <c r="X98" s="280"/>
      <c r="Y98" s="280"/>
      <c r="Z98" s="280"/>
      <c r="AA98" s="280"/>
      <c r="AB98" s="280"/>
      <c r="AC98" s="280"/>
      <c r="AD98" s="280"/>
      <c r="AE98" s="281"/>
      <c r="AF98" s="119"/>
    </row>
    <row r="99" spans="1:35" s="307" customFormat="1" x14ac:dyDescent="0.2">
      <c r="A99" s="118"/>
      <c r="B99" s="460" t="s">
        <v>437</v>
      </c>
      <c r="C99" s="461"/>
      <c r="D99" s="461"/>
      <c r="E99" s="461"/>
      <c r="F99" s="461"/>
      <c r="G99" s="461"/>
      <c r="H99" s="461"/>
      <c r="I99" s="461"/>
      <c r="J99" s="461"/>
      <c r="K99" s="461"/>
      <c r="L99" s="461"/>
      <c r="M99" s="461"/>
      <c r="N99" s="461"/>
      <c r="O99" s="461"/>
      <c r="P99" s="461"/>
      <c r="Q99" s="461"/>
      <c r="R99" s="461"/>
      <c r="S99" s="461"/>
      <c r="T99" s="461"/>
      <c r="U99" s="461"/>
      <c r="V99" s="461"/>
      <c r="W99" s="461"/>
      <c r="X99" s="461"/>
      <c r="Y99" s="461"/>
      <c r="Z99" s="461"/>
      <c r="AA99" s="461"/>
      <c r="AB99" s="461"/>
      <c r="AC99" s="461"/>
      <c r="AD99" s="461"/>
      <c r="AE99" s="462"/>
      <c r="AF99" s="118"/>
      <c r="AG99" s="305"/>
      <c r="AH99" s="305"/>
      <c r="AI99" s="305"/>
    </row>
    <row r="100" spans="1:35" s="307" customFormat="1" x14ac:dyDescent="0.2">
      <c r="A100" s="118"/>
      <c r="B100" s="463"/>
      <c r="C100" s="464"/>
      <c r="D100" s="464"/>
      <c r="E100" s="464"/>
      <c r="F100" s="464"/>
      <c r="G100" s="464"/>
      <c r="H100" s="464"/>
      <c r="I100" s="464"/>
      <c r="J100" s="464"/>
      <c r="K100" s="464"/>
      <c r="L100" s="464"/>
      <c r="M100" s="464"/>
      <c r="N100" s="464"/>
      <c r="O100" s="464"/>
      <c r="P100" s="464"/>
      <c r="Q100" s="464"/>
      <c r="R100" s="464"/>
      <c r="S100" s="464"/>
      <c r="T100" s="464"/>
      <c r="U100" s="464"/>
      <c r="V100" s="464"/>
      <c r="W100" s="464"/>
      <c r="X100" s="464"/>
      <c r="Y100" s="464"/>
      <c r="Z100" s="464"/>
      <c r="AA100" s="464"/>
      <c r="AB100" s="464"/>
      <c r="AC100" s="464"/>
      <c r="AD100" s="464"/>
      <c r="AE100" s="465"/>
      <c r="AF100" s="118"/>
      <c r="AG100" s="305"/>
      <c r="AH100" s="305"/>
      <c r="AI100" s="305"/>
    </row>
    <row r="101" spans="1:35" s="307" customFormat="1" x14ac:dyDescent="0.2">
      <c r="A101" s="118"/>
      <c r="B101" s="463"/>
      <c r="C101" s="464"/>
      <c r="D101" s="464"/>
      <c r="E101" s="464"/>
      <c r="F101" s="464"/>
      <c r="G101" s="464"/>
      <c r="H101" s="464"/>
      <c r="I101" s="464"/>
      <c r="J101" s="464"/>
      <c r="K101" s="464"/>
      <c r="L101" s="464"/>
      <c r="M101" s="464"/>
      <c r="N101" s="464"/>
      <c r="O101" s="464"/>
      <c r="P101" s="464"/>
      <c r="Q101" s="464"/>
      <c r="R101" s="464"/>
      <c r="S101" s="464"/>
      <c r="T101" s="464"/>
      <c r="U101" s="464"/>
      <c r="V101" s="464"/>
      <c r="W101" s="464"/>
      <c r="X101" s="464"/>
      <c r="Y101" s="464"/>
      <c r="Z101" s="464"/>
      <c r="AA101" s="464"/>
      <c r="AB101" s="464"/>
      <c r="AC101" s="464"/>
      <c r="AD101" s="464"/>
      <c r="AE101" s="465"/>
      <c r="AF101" s="118"/>
      <c r="AG101" s="305"/>
      <c r="AH101" s="305"/>
      <c r="AI101" s="305"/>
    </row>
    <row r="102" spans="1:35" s="307" customFormat="1" x14ac:dyDescent="0.2">
      <c r="A102" s="118"/>
      <c r="B102" s="466"/>
      <c r="C102" s="467"/>
      <c r="D102" s="467"/>
      <c r="E102" s="467"/>
      <c r="F102" s="467"/>
      <c r="G102" s="467"/>
      <c r="H102" s="467"/>
      <c r="I102" s="467"/>
      <c r="J102" s="467"/>
      <c r="K102" s="467"/>
      <c r="L102" s="467"/>
      <c r="M102" s="467"/>
      <c r="N102" s="467"/>
      <c r="O102" s="467"/>
      <c r="P102" s="467"/>
      <c r="Q102" s="467"/>
      <c r="R102" s="467"/>
      <c r="S102" s="467"/>
      <c r="T102" s="467"/>
      <c r="U102" s="467"/>
      <c r="V102" s="467"/>
      <c r="W102" s="467"/>
      <c r="X102" s="467"/>
      <c r="Y102" s="467"/>
      <c r="Z102" s="467"/>
      <c r="AA102" s="467"/>
      <c r="AB102" s="467"/>
      <c r="AC102" s="467"/>
      <c r="AD102" s="467"/>
      <c r="AE102" s="468"/>
      <c r="AF102" s="118"/>
      <c r="AG102" s="305"/>
      <c r="AH102" s="305"/>
      <c r="AI102" s="305"/>
    </row>
    <row r="103" spans="1:35" s="307" customFormat="1" x14ac:dyDescent="0.2">
      <c r="A103" s="118"/>
      <c r="B103" s="469" t="s">
        <v>3</v>
      </c>
      <c r="C103" s="470"/>
      <c r="D103" s="470"/>
      <c r="E103" s="470"/>
      <c r="F103" s="470"/>
      <c r="G103" s="470"/>
      <c r="H103" s="470"/>
      <c r="I103" s="471"/>
      <c r="J103" s="469" t="s">
        <v>220</v>
      </c>
      <c r="K103" s="470"/>
      <c r="L103" s="470"/>
      <c r="M103" s="470"/>
      <c r="N103" s="470"/>
      <c r="O103" s="470"/>
      <c r="P103" s="470"/>
      <c r="Q103" s="471"/>
      <c r="R103" s="469" t="s">
        <v>221</v>
      </c>
      <c r="S103" s="470"/>
      <c r="T103" s="471"/>
      <c r="U103" s="469" t="s">
        <v>222</v>
      </c>
      <c r="V103" s="470"/>
      <c r="W103" s="471"/>
      <c r="X103" s="469" t="s">
        <v>212</v>
      </c>
      <c r="Y103" s="470"/>
      <c r="Z103" s="470"/>
      <c r="AA103" s="470"/>
      <c r="AB103" s="470"/>
      <c r="AC103" s="470"/>
      <c r="AD103" s="470"/>
      <c r="AE103" s="471"/>
      <c r="AF103" s="118"/>
      <c r="AG103" s="305"/>
      <c r="AH103" s="305"/>
      <c r="AI103" s="305"/>
    </row>
    <row r="104" spans="1:35" s="321" customFormat="1" x14ac:dyDescent="0.25">
      <c r="A104" s="300"/>
      <c r="B104" s="429"/>
      <c r="C104" s="430"/>
      <c r="D104" s="430"/>
      <c r="E104" s="430"/>
      <c r="F104" s="430"/>
      <c r="G104" s="430"/>
      <c r="H104" s="430"/>
      <c r="I104" s="431"/>
      <c r="J104" s="429"/>
      <c r="K104" s="430"/>
      <c r="L104" s="430"/>
      <c r="M104" s="430"/>
      <c r="N104" s="430"/>
      <c r="O104" s="430"/>
      <c r="P104" s="430"/>
      <c r="Q104" s="431"/>
      <c r="R104" s="432"/>
      <c r="S104" s="433"/>
      <c r="T104" s="434"/>
      <c r="U104" s="432"/>
      <c r="V104" s="433"/>
      <c r="W104" s="434"/>
      <c r="X104" s="425"/>
      <c r="Y104" s="426"/>
      <c r="Z104" s="426"/>
      <c r="AA104" s="426"/>
      <c r="AB104" s="426"/>
      <c r="AC104" s="426"/>
      <c r="AD104" s="426"/>
      <c r="AE104" s="427"/>
      <c r="AF104" s="300"/>
      <c r="AG104" s="320"/>
      <c r="AH104" s="322" t="str">
        <f>IF(X104="","",X104)</f>
        <v/>
      </c>
      <c r="AI104" s="320"/>
    </row>
    <row r="105" spans="1:35" s="321" customFormat="1" x14ac:dyDescent="0.25">
      <c r="A105" s="300"/>
      <c r="B105" s="429"/>
      <c r="C105" s="430"/>
      <c r="D105" s="430"/>
      <c r="E105" s="430"/>
      <c r="F105" s="430"/>
      <c r="G105" s="430"/>
      <c r="H105" s="430"/>
      <c r="I105" s="431"/>
      <c r="J105" s="429"/>
      <c r="K105" s="430"/>
      <c r="L105" s="430"/>
      <c r="M105" s="430"/>
      <c r="N105" s="430"/>
      <c r="O105" s="430"/>
      <c r="P105" s="430"/>
      <c r="Q105" s="431"/>
      <c r="R105" s="432"/>
      <c r="S105" s="433"/>
      <c r="T105" s="434"/>
      <c r="U105" s="432"/>
      <c r="V105" s="433"/>
      <c r="W105" s="434"/>
      <c r="X105" s="425"/>
      <c r="Y105" s="426"/>
      <c r="Z105" s="426"/>
      <c r="AA105" s="426"/>
      <c r="AB105" s="426"/>
      <c r="AC105" s="426"/>
      <c r="AD105" s="426"/>
      <c r="AE105" s="427"/>
      <c r="AF105" s="300"/>
      <c r="AG105" s="320"/>
      <c r="AH105" s="322" t="str">
        <f t="shared" ref="AH105:AH113" si="0">IF(X105="","",X105)</f>
        <v/>
      </c>
      <c r="AI105" s="320"/>
    </row>
    <row r="106" spans="1:35" s="321" customFormat="1" x14ac:dyDescent="0.25">
      <c r="A106" s="300"/>
      <c r="B106" s="429"/>
      <c r="C106" s="430"/>
      <c r="D106" s="430"/>
      <c r="E106" s="430"/>
      <c r="F106" s="430"/>
      <c r="G106" s="430"/>
      <c r="H106" s="430"/>
      <c r="I106" s="431"/>
      <c r="J106" s="429"/>
      <c r="K106" s="430"/>
      <c r="L106" s="430"/>
      <c r="M106" s="430"/>
      <c r="N106" s="430"/>
      <c r="O106" s="430"/>
      <c r="P106" s="430"/>
      <c r="Q106" s="431"/>
      <c r="R106" s="432"/>
      <c r="S106" s="433"/>
      <c r="T106" s="434"/>
      <c r="U106" s="432"/>
      <c r="V106" s="433"/>
      <c r="W106" s="434"/>
      <c r="X106" s="425"/>
      <c r="Y106" s="426"/>
      <c r="Z106" s="426"/>
      <c r="AA106" s="426"/>
      <c r="AB106" s="426"/>
      <c r="AC106" s="426"/>
      <c r="AD106" s="426"/>
      <c r="AE106" s="427"/>
      <c r="AF106" s="300"/>
      <c r="AG106" s="320"/>
      <c r="AH106" s="322" t="str">
        <f t="shared" si="0"/>
        <v/>
      </c>
      <c r="AI106" s="320"/>
    </row>
    <row r="107" spans="1:35" s="321" customFormat="1" x14ac:dyDescent="0.25">
      <c r="A107" s="300"/>
      <c r="B107" s="429"/>
      <c r="C107" s="430"/>
      <c r="D107" s="430"/>
      <c r="E107" s="430"/>
      <c r="F107" s="430"/>
      <c r="G107" s="430"/>
      <c r="H107" s="430"/>
      <c r="I107" s="431"/>
      <c r="J107" s="429"/>
      <c r="K107" s="430"/>
      <c r="L107" s="430"/>
      <c r="M107" s="430"/>
      <c r="N107" s="430"/>
      <c r="O107" s="430"/>
      <c r="P107" s="430"/>
      <c r="Q107" s="431"/>
      <c r="R107" s="432"/>
      <c r="S107" s="433"/>
      <c r="T107" s="434"/>
      <c r="U107" s="432"/>
      <c r="V107" s="433"/>
      <c r="W107" s="434"/>
      <c r="X107" s="425"/>
      <c r="Y107" s="426"/>
      <c r="Z107" s="426"/>
      <c r="AA107" s="426"/>
      <c r="AB107" s="426"/>
      <c r="AC107" s="426"/>
      <c r="AD107" s="426"/>
      <c r="AE107" s="427"/>
      <c r="AF107" s="300"/>
      <c r="AG107" s="320"/>
      <c r="AH107" s="322" t="str">
        <f t="shared" si="0"/>
        <v/>
      </c>
      <c r="AI107" s="320"/>
    </row>
    <row r="108" spans="1:35" s="321" customFormat="1" x14ac:dyDescent="0.25">
      <c r="A108" s="300"/>
      <c r="B108" s="429"/>
      <c r="C108" s="430"/>
      <c r="D108" s="430"/>
      <c r="E108" s="430"/>
      <c r="F108" s="430"/>
      <c r="G108" s="430"/>
      <c r="H108" s="430"/>
      <c r="I108" s="431"/>
      <c r="J108" s="429"/>
      <c r="K108" s="430"/>
      <c r="L108" s="430"/>
      <c r="M108" s="430"/>
      <c r="N108" s="430"/>
      <c r="O108" s="430"/>
      <c r="P108" s="430"/>
      <c r="Q108" s="431"/>
      <c r="R108" s="432"/>
      <c r="S108" s="433"/>
      <c r="T108" s="434"/>
      <c r="U108" s="432"/>
      <c r="V108" s="433"/>
      <c r="W108" s="434"/>
      <c r="X108" s="425"/>
      <c r="Y108" s="426"/>
      <c r="Z108" s="426"/>
      <c r="AA108" s="426"/>
      <c r="AB108" s="426"/>
      <c r="AC108" s="426"/>
      <c r="AD108" s="426"/>
      <c r="AE108" s="427"/>
      <c r="AF108" s="300"/>
      <c r="AG108" s="320"/>
      <c r="AH108" s="322" t="str">
        <f t="shared" si="0"/>
        <v/>
      </c>
      <c r="AI108" s="320"/>
    </row>
    <row r="109" spans="1:35" s="321" customFormat="1" x14ac:dyDescent="0.25">
      <c r="A109" s="300"/>
      <c r="B109" s="429"/>
      <c r="C109" s="430"/>
      <c r="D109" s="430"/>
      <c r="E109" s="430"/>
      <c r="F109" s="430"/>
      <c r="G109" s="430"/>
      <c r="H109" s="430"/>
      <c r="I109" s="431"/>
      <c r="J109" s="429"/>
      <c r="K109" s="430"/>
      <c r="L109" s="430"/>
      <c r="M109" s="430"/>
      <c r="N109" s="430"/>
      <c r="O109" s="430"/>
      <c r="P109" s="430"/>
      <c r="Q109" s="431"/>
      <c r="R109" s="432"/>
      <c r="S109" s="433"/>
      <c r="T109" s="434"/>
      <c r="U109" s="432"/>
      <c r="V109" s="433"/>
      <c r="W109" s="434"/>
      <c r="X109" s="425"/>
      <c r="Y109" s="426"/>
      <c r="Z109" s="426"/>
      <c r="AA109" s="426"/>
      <c r="AB109" s="426"/>
      <c r="AC109" s="426"/>
      <c r="AD109" s="426"/>
      <c r="AE109" s="427"/>
      <c r="AF109" s="300"/>
      <c r="AG109" s="320"/>
      <c r="AH109" s="322" t="str">
        <f t="shared" ref="AH109:AH112" si="1">IF(X109="","",X109)</f>
        <v/>
      </c>
      <c r="AI109" s="320"/>
    </row>
    <row r="110" spans="1:35" s="321" customFormat="1" x14ac:dyDescent="0.25">
      <c r="A110" s="300"/>
      <c r="B110" s="429"/>
      <c r="C110" s="430"/>
      <c r="D110" s="430"/>
      <c r="E110" s="430"/>
      <c r="F110" s="430"/>
      <c r="G110" s="430"/>
      <c r="H110" s="430"/>
      <c r="I110" s="431"/>
      <c r="J110" s="429"/>
      <c r="K110" s="430"/>
      <c r="L110" s="430"/>
      <c r="M110" s="430"/>
      <c r="N110" s="430"/>
      <c r="O110" s="430"/>
      <c r="P110" s="430"/>
      <c r="Q110" s="431"/>
      <c r="R110" s="432"/>
      <c r="S110" s="433"/>
      <c r="T110" s="434"/>
      <c r="U110" s="432"/>
      <c r="V110" s="433"/>
      <c r="W110" s="434"/>
      <c r="X110" s="425"/>
      <c r="Y110" s="426"/>
      <c r="Z110" s="426"/>
      <c r="AA110" s="426"/>
      <c r="AB110" s="426"/>
      <c r="AC110" s="426"/>
      <c r="AD110" s="426"/>
      <c r="AE110" s="427"/>
      <c r="AF110" s="300"/>
      <c r="AG110" s="320"/>
      <c r="AH110" s="322" t="str">
        <f t="shared" si="1"/>
        <v/>
      </c>
      <c r="AI110" s="320"/>
    </row>
    <row r="111" spans="1:35" s="321" customFormat="1" x14ac:dyDescent="0.25">
      <c r="A111" s="300"/>
      <c r="B111" s="429"/>
      <c r="C111" s="430"/>
      <c r="D111" s="430"/>
      <c r="E111" s="430"/>
      <c r="F111" s="430"/>
      <c r="G111" s="430"/>
      <c r="H111" s="430"/>
      <c r="I111" s="431"/>
      <c r="J111" s="429"/>
      <c r="K111" s="430"/>
      <c r="L111" s="430"/>
      <c r="M111" s="430"/>
      <c r="N111" s="430"/>
      <c r="O111" s="430"/>
      <c r="P111" s="430"/>
      <c r="Q111" s="431"/>
      <c r="R111" s="432"/>
      <c r="S111" s="433"/>
      <c r="T111" s="434"/>
      <c r="U111" s="432"/>
      <c r="V111" s="433"/>
      <c r="W111" s="434"/>
      <c r="X111" s="425"/>
      <c r="Y111" s="426"/>
      <c r="Z111" s="426"/>
      <c r="AA111" s="426"/>
      <c r="AB111" s="426"/>
      <c r="AC111" s="426"/>
      <c r="AD111" s="426"/>
      <c r="AE111" s="427"/>
      <c r="AF111" s="300"/>
      <c r="AG111" s="320"/>
      <c r="AH111" s="322" t="str">
        <f t="shared" si="1"/>
        <v/>
      </c>
      <c r="AI111" s="320"/>
    </row>
    <row r="112" spans="1:35" s="321" customFormat="1" x14ac:dyDescent="0.25">
      <c r="A112" s="300"/>
      <c r="B112" s="429"/>
      <c r="C112" s="430"/>
      <c r="D112" s="430"/>
      <c r="E112" s="430"/>
      <c r="F112" s="430"/>
      <c r="G112" s="430"/>
      <c r="H112" s="430"/>
      <c r="I112" s="431"/>
      <c r="J112" s="429"/>
      <c r="K112" s="430"/>
      <c r="L112" s="430"/>
      <c r="M112" s="430"/>
      <c r="N112" s="430"/>
      <c r="O112" s="430"/>
      <c r="P112" s="430"/>
      <c r="Q112" s="431"/>
      <c r="R112" s="432"/>
      <c r="S112" s="433"/>
      <c r="T112" s="434"/>
      <c r="U112" s="432"/>
      <c r="V112" s="433"/>
      <c r="W112" s="434"/>
      <c r="X112" s="425"/>
      <c r="Y112" s="426"/>
      <c r="Z112" s="426"/>
      <c r="AA112" s="426"/>
      <c r="AB112" s="426"/>
      <c r="AC112" s="426"/>
      <c r="AD112" s="426"/>
      <c r="AE112" s="427"/>
      <c r="AF112" s="300"/>
      <c r="AG112" s="320"/>
      <c r="AH112" s="322" t="str">
        <f t="shared" si="1"/>
        <v/>
      </c>
      <c r="AI112" s="320"/>
    </row>
    <row r="113" spans="1:35" s="321" customFormat="1" x14ac:dyDescent="0.25">
      <c r="A113" s="300"/>
      <c r="B113" s="429"/>
      <c r="C113" s="430"/>
      <c r="D113" s="430"/>
      <c r="E113" s="430"/>
      <c r="F113" s="430"/>
      <c r="G113" s="430"/>
      <c r="H113" s="430"/>
      <c r="I113" s="431"/>
      <c r="J113" s="429"/>
      <c r="K113" s="430"/>
      <c r="L113" s="430"/>
      <c r="M113" s="430"/>
      <c r="N113" s="430"/>
      <c r="O113" s="430"/>
      <c r="P113" s="430"/>
      <c r="Q113" s="431"/>
      <c r="R113" s="432"/>
      <c r="S113" s="433"/>
      <c r="T113" s="434"/>
      <c r="U113" s="432"/>
      <c r="V113" s="433"/>
      <c r="W113" s="434"/>
      <c r="X113" s="425"/>
      <c r="Y113" s="426"/>
      <c r="Z113" s="426"/>
      <c r="AA113" s="426"/>
      <c r="AB113" s="426"/>
      <c r="AC113" s="426"/>
      <c r="AD113" s="426"/>
      <c r="AE113" s="427"/>
      <c r="AF113" s="300"/>
      <c r="AG113" s="320"/>
      <c r="AH113" s="322" t="str">
        <f t="shared" si="0"/>
        <v/>
      </c>
      <c r="AI113" s="320"/>
    </row>
    <row r="114" spans="1:35" ht="12.75" customHeight="1" x14ac:dyDescent="0.3">
      <c r="A114" s="119"/>
      <c r="B114" s="412" t="s">
        <v>84</v>
      </c>
      <c r="C114" s="413"/>
      <c r="D114" s="274" t="s">
        <v>392</v>
      </c>
      <c r="E114" s="275"/>
      <c r="F114" s="275"/>
      <c r="G114" s="275"/>
      <c r="H114" s="275"/>
      <c r="I114" s="275"/>
      <c r="J114" s="275"/>
      <c r="K114" s="275"/>
      <c r="L114" s="275"/>
      <c r="M114" s="275"/>
      <c r="N114" s="275"/>
      <c r="O114" s="275"/>
      <c r="P114" s="275"/>
      <c r="Q114" s="275"/>
      <c r="R114" s="275"/>
      <c r="S114" s="275"/>
      <c r="T114" s="275"/>
      <c r="U114" s="275"/>
      <c r="V114" s="275"/>
      <c r="W114" s="275"/>
      <c r="X114" s="275"/>
      <c r="Y114" s="275"/>
      <c r="Z114" s="275"/>
      <c r="AA114" s="275"/>
      <c r="AB114" s="275"/>
      <c r="AC114" s="275"/>
      <c r="AD114" s="275"/>
      <c r="AE114" s="276"/>
      <c r="AF114" s="119"/>
    </row>
    <row r="115" spans="1:35" ht="12.75" customHeight="1" x14ac:dyDescent="0.3">
      <c r="A115" s="119"/>
      <c r="B115" s="569" t="s">
        <v>897</v>
      </c>
      <c r="C115" s="570"/>
      <c r="D115" s="570"/>
      <c r="E115" s="570"/>
      <c r="F115" s="570"/>
      <c r="G115" s="570"/>
      <c r="H115" s="570"/>
      <c r="I115" s="570"/>
      <c r="J115" s="570"/>
      <c r="K115" s="570"/>
      <c r="L115" s="570"/>
      <c r="M115" s="570"/>
      <c r="N115" s="570"/>
      <c r="O115" s="570"/>
      <c r="P115" s="570"/>
      <c r="Q115" s="570"/>
      <c r="R115" s="570"/>
      <c r="S115" s="570"/>
      <c r="T115" s="570"/>
      <c r="U115" s="570"/>
      <c r="V115" s="570"/>
      <c r="W115" s="570"/>
      <c r="X115" s="570"/>
      <c r="Y115" s="570"/>
      <c r="Z115" s="570"/>
      <c r="AA115" s="570"/>
      <c r="AB115" s="570"/>
      <c r="AC115" s="570"/>
      <c r="AD115" s="570"/>
      <c r="AE115" s="571"/>
      <c r="AF115" s="119"/>
    </row>
    <row r="116" spans="1:35" ht="12.75" customHeight="1" x14ac:dyDescent="0.3">
      <c r="A116" s="119"/>
      <c r="B116" s="572"/>
      <c r="C116" s="573"/>
      <c r="D116" s="573"/>
      <c r="E116" s="573"/>
      <c r="F116" s="573"/>
      <c r="G116" s="573"/>
      <c r="H116" s="573"/>
      <c r="I116" s="573"/>
      <c r="J116" s="573"/>
      <c r="K116" s="573"/>
      <c r="L116" s="573"/>
      <c r="M116" s="573"/>
      <c r="N116" s="573"/>
      <c r="O116" s="573"/>
      <c r="P116" s="573"/>
      <c r="Q116" s="573"/>
      <c r="R116" s="573"/>
      <c r="S116" s="573"/>
      <c r="T116" s="573"/>
      <c r="U116" s="573"/>
      <c r="V116" s="573"/>
      <c r="W116" s="573"/>
      <c r="X116" s="573"/>
      <c r="Y116" s="573"/>
      <c r="Z116" s="573"/>
      <c r="AA116" s="573"/>
      <c r="AB116" s="573"/>
      <c r="AC116" s="573"/>
      <c r="AD116" s="573"/>
      <c r="AE116" s="574"/>
      <c r="AF116" s="119"/>
    </row>
    <row r="117" spans="1:35" ht="12.75" customHeight="1" x14ac:dyDescent="0.3">
      <c r="A117" s="119"/>
      <c r="B117" s="575" t="s">
        <v>896</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7"/>
      <c r="AF117" s="119"/>
    </row>
    <row r="118" spans="1:35" x14ac:dyDescent="0.3">
      <c r="B118" s="475" t="s">
        <v>3</v>
      </c>
      <c r="C118" s="476"/>
      <c r="D118" s="476"/>
      <c r="E118" s="476"/>
      <c r="F118" s="476"/>
      <c r="G118" s="476"/>
      <c r="H118" s="476"/>
      <c r="I118" s="476"/>
      <c r="J118" s="477"/>
      <c r="K118" s="475" t="s">
        <v>382</v>
      </c>
      <c r="L118" s="476"/>
      <c r="M118" s="476"/>
      <c r="N118" s="477"/>
      <c r="O118" s="475" t="s">
        <v>60</v>
      </c>
      <c r="P118" s="476"/>
      <c r="Q118" s="476"/>
      <c r="R118" s="477"/>
      <c r="S118" s="475" t="s">
        <v>224</v>
      </c>
      <c r="T118" s="476"/>
      <c r="U118" s="476"/>
      <c r="V118" s="476"/>
      <c r="W118" s="476"/>
      <c r="X118" s="476"/>
      <c r="Y118" s="476"/>
      <c r="Z118" s="476"/>
      <c r="AA118" s="477"/>
      <c r="AB118" s="472" t="s">
        <v>907</v>
      </c>
      <c r="AC118" s="473"/>
      <c r="AD118" s="473"/>
      <c r="AE118" s="474"/>
    </row>
    <row r="119" spans="1:35" s="321" customFormat="1" x14ac:dyDescent="0.25">
      <c r="A119" s="300"/>
      <c r="B119" s="429"/>
      <c r="C119" s="430"/>
      <c r="D119" s="430"/>
      <c r="E119" s="430"/>
      <c r="F119" s="430"/>
      <c r="G119" s="430"/>
      <c r="H119" s="430"/>
      <c r="I119" s="430"/>
      <c r="J119" s="431"/>
      <c r="K119" s="432"/>
      <c r="L119" s="433"/>
      <c r="M119" s="433"/>
      <c r="N119" s="434"/>
      <c r="O119" s="432"/>
      <c r="P119" s="433"/>
      <c r="Q119" s="433"/>
      <c r="R119" s="434"/>
      <c r="S119" s="429"/>
      <c r="T119" s="430"/>
      <c r="U119" s="430"/>
      <c r="V119" s="430"/>
      <c r="W119" s="430"/>
      <c r="X119" s="430"/>
      <c r="Y119" s="430"/>
      <c r="Z119" s="430"/>
      <c r="AA119" s="431"/>
      <c r="AB119" s="555"/>
      <c r="AC119" s="556"/>
      <c r="AD119" s="556"/>
      <c r="AE119" s="557"/>
      <c r="AF119" s="300"/>
      <c r="AG119" s="320"/>
      <c r="AH119" s="320"/>
      <c r="AI119" s="320"/>
    </row>
    <row r="120" spans="1:35" s="321" customFormat="1" x14ac:dyDescent="0.25">
      <c r="A120" s="300"/>
      <c r="B120" s="429"/>
      <c r="C120" s="430"/>
      <c r="D120" s="430"/>
      <c r="E120" s="430"/>
      <c r="F120" s="430"/>
      <c r="G120" s="430"/>
      <c r="H120" s="430"/>
      <c r="I120" s="430"/>
      <c r="J120" s="431"/>
      <c r="K120" s="432"/>
      <c r="L120" s="433"/>
      <c r="M120" s="433"/>
      <c r="N120" s="434"/>
      <c r="O120" s="432"/>
      <c r="P120" s="433"/>
      <c r="Q120" s="433"/>
      <c r="R120" s="434"/>
      <c r="S120" s="429"/>
      <c r="T120" s="430"/>
      <c r="U120" s="430"/>
      <c r="V120" s="430"/>
      <c r="W120" s="430"/>
      <c r="X120" s="430"/>
      <c r="Y120" s="430"/>
      <c r="Z120" s="430"/>
      <c r="AA120" s="431"/>
      <c r="AB120" s="428"/>
      <c r="AC120" s="395"/>
      <c r="AD120" s="395"/>
      <c r="AE120" s="396"/>
      <c r="AF120" s="300"/>
      <c r="AG120" s="320"/>
      <c r="AH120" s="320"/>
      <c r="AI120" s="320"/>
    </row>
    <row r="121" spans="1:35" s="321" customFormat="1" x14ac:dyDescent="0.25">
      <c r="A121" s="300"/>
      <c r="B121" s="429"/>
      <c r="C121" s="430"/>
      <c r="D121" s="430"/>
      <c r="E121" s="430"/>
      <c r="F121" s="430"/>
      <c r="G121" s="430"/>
      <c r="H121" s="430"/>
      <c r="I121" s="430"/>
      <c r="J121" s="431"/>
      <c r="K121" s="432"/>
      <c r="L121" s="433"/>
      <c r="M121" s="433"/>
      <c r="N121" s="434"/>
      <c r="O121" s="432"/>
      <c r="P121" s="433"/>
      <c r="Q121" s="433"/>
      <c r="R121" s="434"/>
      <c r="S121" s="429"/>
      <c r="T121" s="430"/>
      <c r="U121" s="430"/>
      <c r="V121" s="430"/>
      <c r="W121" s="430"/>
      <c r="X121" s="430"/>
      <c r="Y121" s="430"/>
      <c r="Z121" s="430"/>
      <c r="AA121" s="431"/>
      <c r="AB121" s="428"/>
      <c r="AC121" s="395"/>
      <c r="AD121" s="395"/>
      <c r="AE121" s="396"/>
      <c r="AF121" s="300"/>
      <c r="AG121" s="320"/>
      <c r="AH121" s="320"/>
      <c r="AI121" s="320"/>
    </row>
    <row r="122" spans="1:35" s="321" customFormat="1" x14ac:dyDescent="0.25">
      <c r="A122" s="300"/>
      <c r="B122" s="429"/>
      <c r="C122" s="430"/>
      <c r="D122" s="430"/>
      <c r="E122" s="430"/>
      <c r="F122" s="430"/>
      <c r="G122" s="430"/>
      <c r="H122" s="430"/>
      <c r="I122" s="430"/>
      <c r="J122" s="431"/>
      <c r="K122" s="432"/>
      <c r="L122" s="433"/>
      <c r="M122" s="433"/>
      <c r="N122" s="434"/>
      <c r="O122" s="432"/>
      <c r="P122" s="433"/>
      <c r="Q122" s="433"/>
      <c r="R122" s="434"/>
      <c r="S122" s="429"/>
      <c r="T122" s="430"/>
      <c r="U122" s="430"/>
      <c r="V122" s="430"/>
      <c r="W122" s="430"/>
      <c r="X122" s="430"/>
      <c r="Y122" s="430"/>
      <c r="Z122" s="430"/>
      <c r="AA122" s="431"/>
      <c r="AB122" s="428"/>
      <c r="AC122" s="395"/>
      <c r="AD122" s="395"/>
      <c r="AE122" s="396"/>
      <c r="AF122" s="300"/>
      <c r="AG122" s="320"/>
      <c r="AH122" s="320"/>
      <c r="AI122" s="320"/>
    </row>
    <row r="123" spans="1:35" s="321" customFormat="1" x14ac:dyDescent="0.25">
      <c r="A123" s="300"/>
      <c r="B123" s="429"/>
      <c r="C123" s="430"/>
      <c r="D123" s="430"/>
      <c r="E123" s="430"/>
      <c r="F123" s="430"/>
      <c r="G123" s="430"/>
      <c r="H123" s="430"/>
      <c r="I123" s="430"/>
      <c r="J123" s="431"/>
      <c r="K123" s="432"/>
      <c r="L123" s="433"/>
      <c r="M123" s="433"/>
      <c r="N123" s="434"/>
      <c r="O123" s="432"/>
      <c r="P123" s="433"/>
      <c r="Q123" s="433"/>
      <c r="R123" s="434"/>
      <c r="S123" s="429"/>
      <c r="T123" s="430"/>
      <c r="U123" s="430"/>
      <c r="V123" s="430"/>
      <c r="W123" s="430"/>
      <c r="X123" s="430"/>
      <c r="Y123" s="430"/>
      <c r="Z123" s="430"/>
      <c r="AA123" s="431"/>
      <c r="AB123" s="428"/>
      <c r="AC123" s="395"/>
      <c r="AD123" s="395"/>
      <c r="AE123" s="396"/>
      <c r="AF123" s="300"/>
      <c r="AG123" s="320"/>
      <c r="AH123" s="320"/>
      <c r="AI123" s="320"/>
    </row>
    <row r="124" spans="1:35" s="321" customFormat="1" x14ac:dyDescent="0.25">
      <c r="A124" s="300"/>
      <c r="B124" s="429"/>
      <c r="C124" s="430"/>
      <c r="D124" s="430"/>
      <c r="E124" s="430"/>
      <c r="F124" s="430"/>
      <c r="G124" s="430"/>
      <c r="H124" s="430"/>
      <c r="I124" s="430"/>
      <c r="J124" s="431"/>
      <c r="K124" s="432"/>
      <c r="L124" s="433"/>
      <c r="M124" s="433"/>
      <c r="N124" s="434"/>
      <c r="O124" s="432"/>
      <c r="P124" s="433"/>
      <c r="Q124" s="433"/>
      <c r="R124" s="434"/>
      <c r="S124" s="429"/>
      <c r="T124" s="430"/>
      <c r="U124" s="430"/>
      <c r="V124" s="430"/>
      <c r="W124" s="430"/>
      <c r="X124" s="430"/>
      <c r="Y124" s="430"/>
      <c r="Z124" s="430"/>
      <c r="AA124" s="431"/>
      <c r="AB124" s="428"/>
      <c r="AC124" s="395"/>
      <c r="AD124" s="395"/>
      <c r="AE124" s="396"/>
      <c r="AF124" s="300"/>
      <c r="AG124" s="320"/>
      <c r="AH124" s="320"/>
      <c r="AI124" s="320"/>
    </row>
    <row r="125" spans="1:35" s="321" customFormat="1" x14ac:dyDescent="0.25">
      <c r="A125" s="300"/>
      <c r="B125" s="429"/>
      <c r="C125" s="430"/>
      <c r="D125" s="430"/>
      <c r="E125" s="430"/>
      <c r="F125" s="430"/>
      <c r="G125" s="430"/>
      <c r="H125" s="430"/>
      <c r="I125" s="430"/>
      <c r="J125" s="431"/>
      <c r="K125" s="432"/>
      <c r="L125" s="433"/>
      <c r="M125" s="433"/>
      <c r="N125" s="434"/>
      <c r="O125" s="432"/>
      <c r="P125" s="433"/>
      <c r="Q125" s="433"/>
      <c r="R125" s="434"/>
      <c r="S125" s="429"/>
      <c r="T125" s="430"/>
      <c r="U125" s="430"/>
      <c r="V125" s="430"/>
      <c r="W125" s="430"/>
      <c r="X125" s="430"/>
      <c r="Y125" s="430"/>
      <c r="Z125" s="430"/>
      <c r="AA125" s="431"/>
      <c r="AB125" s="428"/>
      <c r="AC125" s="395"/>
      <c r="AD125" s="395"/>
      <c r="AE125" s="396"/>
      <c r="AF125" s="300"/>
      <c r="AG125" s="320"/>
      <c r="AH125" s="320"/>
      <c r="AI125" s="320"/>
    </row>
    <row r="126" spans="1:35" s="321" customFormat="1" x14ac:dyDescent="0.25">
      <c r="A126" s="300"/>
      <c r="B126" s="429"/>
      <c r="C126" s="430"/>
      <c r="D126" s="430"/>
      <c r="E126" s="430"/>
      <c r="F126" s="430"/>
      <c r="G126" s="430"/>
      <c r="H126" s="430"/>
      <c r="I126" s="430"/>
      <c r="J126" s="431"/>
      <c r="K126" s="432"/>
      <c r="L126" s="433"/>
      <c r="M126" s="433"/>
      <c r="N126" s="434"/>
      <c r="O126" s="432"/>
      <c r="P126" s="433"/>
      <c r="Q126" s="433"/>
      <c r="R126" s="434"/>
      <c r="S126" s="429"/>
      <c r="T126" s="430"/>
      <c r="U126" s="430"/>
      <c r="V126" s="430"/>
      <c r="W126" s="430"/>
      <c r="X126" s="430"/>
      <c r="Y126" s="430"/>
      <c r="Z126" s="430"/>
      <c r="AA126" s="431"/>
      <c r="AB126" s="428"/>
      <c r="AC126" s="395"/>
      <c r="AD126" s="395"/>
      <c r="AE126" s="396"/>
      <c r="AF126" s="300"/>
      <c r="AG126" s="320"/>
      <c r="AH126" s="320"/>
      <c r="AI126" s="320"/>
    </row>
    <row r="127" spans="1:35" s="321" customFormat="1" x14ac:dyDescent="0.25">
      <c r="A127" s="300"/>
      <c r="B127" s="429"/>
      <c r="C127" s="430"/>
      <c r="D127" s="430"/>
      <c r="E127" s="430"/>
      <c r="F127" s="430"/>
      <c r="G127" s="430"/>
      <c r="H127" s="430"/>
      <c r="I127" s="430"/>
      <c r="J127" s="431"/>
      <c r="K127" s="432"/>
      <c r="L127" s="433"/>
      <c r="M127" s="433"/>
      <c r="N127" s="434"/>
      <c r="O127" s="432"/>
      <c r="P127" s="433"/>
      <c r="Q127" s="433"/>
      <c r="R127" s="434"/>
      <c r="S127" s="429"/>
      <c r="T127" s="430"/>
      <c r="U127" s="430"/>
      <c r="V127" s="430"/>
      <c r="W127" s="430"/>
      <c r="X127" s="430"/>
      <c r="Y127" s="430"/>
      <c r="Z127" s="430"/>
      <c r="AA127" s="431"/>
      <c r="AB127" s="428"/>
      <c r="AC127" s="395"/>
      <c r="AD127" s="395"/>
      <c r="AE127" s="396"/>
      <c r="AF127" s="300"/>
      <c r="AG127" s="320"/>
      <c r="AH127" s="320"/>
      <c r="AI127" s="320"/>
    </row>
    <row r="128" spans="1:35" s="321" customFormat="1" x14ac:dyDescent="0.25">
      <c r="A128" s="300"/>
      <c r="B128" s="429"/>
      <c r="C128" s="430"/>
      <c r="D128" s="430"/>
      <c r="E128" s="430"/>
      <c r="F128" s="430"/>
      <c r="G128" s="430"/>
      <c r="H128" s="430"/>
      <c r="I128" s="430"/>
      <c r="J128" s="431"/>
      <c r="K128" s="432"/>
      <c r="L128" s="433"/>
      <c r="M128" s="433"/>
      <c r="N128" s="434"/>
      <c r="O128" s="432"/>
      <c r="P128" s="433"/>
      <c r="Q128" s="433"/>
      <c r="R128" s="434"/>
      <c r="S128" s="429"/>
      <c r="T128" s="430"/>
      <c r="U128" s="430"/>
      <c r="V128" s="430"/>
      <c r="W128" s="430"/>
      <c r="X128" s="430"/>
      <c r="Y128" s="430"/>
      <c r="Z128" s="430"/>
      <c r="AA128" s="431"/>
      <c r="AB128" s="428"/>
      <c r="AC128" s="395"/>
      <c r="AD128" s="395"/>
      <c r="AE128" s="396"/>
      <c r="AF128" s="300"/>
      <c r="AG128" s="320"/>
      <c r="AH128" s="320"/>
      <c r="AI128" s="320"/>
    </row>
    <row r="129" spans="1:35" ht="12.75" customHeight="1" x14ac:dyDescent="0.3">
      <c r="A129" s="119"/>
      <c r="B129" s="412" t="s">
        <v>84</v>
      </c>
      <c r="C129" s="413"/>
      <c r="D129" s="274" t="s">
        <v>393</v>
      </c>
      <c r="E129" s="275"/>
      <c r="F129" s="275"/>
      <c r="G129" s="275"/>
      <c r="H129" s="275"/>
      <c r="I129" s="275"/>
      <c r="J129" s="275"/>
      <c r="K129" s="275"/>
      <c r="L129" s="275"/>
      <c r="M129" s="275"/>
      <c r="N129" s="275"/>
      <c r="O129" s="275"/>
      <c r="P129" s="275"/>
      <c r="Q129" s="275"/>
      <c r="R129" s="275"/>
      <c r="S129" s="275"/>
      <c r="T129" s="275"/>
      <c r="U129" s="275"/>
      <c r="V129" s="275"/>
      <c r="W129" s="275"/>
      <c r="X129" s="275"/>
      <c r="Y129" s="275"/>
      <c r="Z129" s="275"/>
      <c r="AA129" s="275"/>
      <c r="AB129" s="275"/>
      <c r="AC129" s="275"/>
      <c r="AD129" s="275"/>
      <c r="AE129" s="276"/>
      <c r="AF129" s="119"/>
    </row>
    <row r="130" spans="1:35" x14ac:dyDescent="0.3">
      <c r="B130" s="475" t="s">
        <v>386</v>
      </c>
      <c r="C130" s="476"/>
      <c r="D130" s="476"/>
      <c r="E130" s="476"/>
      <c r="F130" s="476"/>
      <c r="G130" s="476"/>
      <c r="H130" s="476"/>
      <c r="I130" s="476"/>
      <c r="J130" s="477"/>
      <c r="K130" s="475" t="s">
        <v>25</v>
      </c>
      <c r="L130" s="476"/>
      <c r="M130" s="476"/>
      <c r="N130" s="477"/>
      <c r="O130" s="475" t="s">
        <v>387</v>
      </c>
      <c r="P130" s="476"/>
      <c r="Q130" s="476"/>
      <c r="R130" s="476"/>
      <c r="S130" s="476"/>
      <c r="T130" s="476"/>
      <c r="U130" s="476"/>
      <c r="V130" s="476"/>
      <c r="W130" s="476"/>
      <c r="X130" s="476"/>
      <c r="Y130" s="476"/>
      <c r="Z130" s="476"/>
      <c r="AA130" s="477"/>
      <c r="AB130" s="472" t="s">
        <v>388</v>
      </c>
      <c r="AC130" s="473"/>
      <c r="AD130" s="473"/>
      <c r="AE130" s="474"/>
    </row>
    <row r="131" spans="1:35" s="321" customFormat="1" x14ac:dyDescent="0.25">
      <c r="A131" s="300"/>
      <c r="B131" s="425"/>
      <c r="C131" s="426"/>
      <c r="D131" s="426"/>
      <c r="E131" s="426"/>
      <c r="F131" s="426"/>
      <c r="G131" s="426"/>
      <c r="H131" s="426"/>
      <c r="I131" s="426"/>
      <c r="J131" s="427"/>
      <c r="K131" s="428"/>
      <c r="L131" s="395"/>
      <c r="M131" s="395"/>
      <c r="N131" s="396"/>
      <c r="O131" s="425"/>
      <c r="P131" s="426"/>
      <c r="Q131" s="426"/>
      <c r="R131" s="426"/>
      <c r="S131" s="426"/>
      <c r="T131" s="426"/>
      <c r="U131" s="426"/>
      <c r="V131" s="426"/>
      <c r="W131" s="426"/>
      <c r="X131" s="426"/>
      <c r="Y131" s="426"/>
      <c r="Z131" s="426"/>
      <c r="AA131" s="427"/>
      <c r="AB131" s="428"/>
      <c r="AC131" s="395"/>
      <c r="AD131" s="395"/>
      <c r="AE131" s="396"/>
      <c r="AF131" s="300"/>
      <c r="AG131" s="320"/>
      <c r="AH131" s="320"/>
      <c r="AI131" s="322" t="str">
        <f>IF(O131="","",O131)</f>
        <v/>
      </c>
    </row>
    <row r="132" spans="1:35" s="321" customFormat="1" x14ac:dyDescent="0.25">
      <c r="A132" s="300"/>
      <c r="B132" s="425"/>
      <c r="C132" s="426"/>
      <c r="D132" s="426"/>
      <c r="E132" s="426"/>
      <c r="F132" s="426"/>
      <c r="G132" s="426"/>
      <c r="H132" s="426"/>
      <c r="I132" s="426"/>
      <c r="J132" s="427"/>
      <c r="K132" s="428"/>
      <c r="L132" s="395"/>
      <c r="M132" s="395"/>
      <c r="N132" s="396"/>
      <c r="O132" s="425"/>
      <c r="P132" s="426"/>
      <c r="Q132" s="426"/>
      <c r="R132" s="426"/>
      <c r="S132" s="426"/>
      <c r="T132" s="426"/>
      <c r="U132" s="426"/>
      <c r="V132" s="426"/>
      <c r="W132" s="426"/>
      <c r="X132" s="426"/>
      <c r="Y132" s="426"/>
      <c r="Z132" s="426"/>
      <c r="AA132" s="427"/>
      <c r="AB132" s="428"/>
      <c r="AC132" s="395"/>
      <c r="AD132" s="395"/>
      <c r="AE132" s="396"/>
      <c r="AF132" s="300"/>
      <c r="AG132" s="320"/>
      <c r="AH132" s="320"/>
      <c r="AI132" s="322" t="str">
        <f t="shared" ref="AI132:AI135" si="2">IF(O132="","",O132)</f>
        <v/>
      </c>
    </row>
    <row r="133" spans="1:35" s="321" customFormat="1" x14ac:dyDescent="0.25">
      <c r="A133" s="300"/>
      <c r="B133" s="425"/>
      <c r="C133" s="426"/>
      <c r="D133" s="426"/>
      <c r="E133" s="426"/>
      <c r="F133" s="426"/>
      <c r="G133" s="426"/>
      <c r="H133" s="426"/>
      <c r="I133" s="426"/>
      <c r="J133" s="427"/>
      <c r="K133" s="428"/>
      <c r="L133" s="395"/>
      <c r="M133" s="395"/>
      <c r="N133" s="396"/>
      <c r="O133" s="425"/>
      <c r="P133" s="426"/>
      <c r="Q133" s="426"/>
      <c r="R133" s="426"/>
      <c r="S133" s="426"/>
      <c r="T133" s="426"/>
      <c r="U133" s="426"/>
      <c r="V133" s="426"/>
      <c r="W133" s="426"/>
      <c r="X133" s="426"/>
      <c r="Y133" s="426"/>
      <c r="Z133" s="426"/>
      <c r="AA133" s="427"/>
      <c r="AB133" s="428"/>
      <c r="AC133" s="395"/>
      <c r="AD133" s="395"/>
      <c r="AE133" s="396"/>
      <c r="AF133" s="300"/>
      <c r="AG133" s="320"/>
      <c r="AH133" s="320"/>
      <c r="AI133" s="322" t="str">
        <f t="shared" si="2"/>
        <v/>
      </c>
    </row>
    <row r="134" spans="1:35" s="321" customFormat="1" x14ac:dyDescent="0.25">
      <c r="A134" s="300"/>
      <c r="B134" s="425"/>
      <c r="C134" s="426"/>
      <c r="D134" s="426"/>
      <c r="E134" s="426"/>
      <c r="F134" s="426"/>
      <c r="G134" s="426"/>
      <c r="H134" s="426"/>
      <c r="I134" s="426"/>
      <c r="J134" s="427"/>
      <c r="K134" s="428"/>
      <c r="L134" s="395"/>
      <c r="M134" s="395"/>
      <c r="N134" s="396"/>
      <c r="O134" s="425"/>
      <c r="P134" s="426"/>
      <c r="Q134" s="426"/>
      <c r="R134" s="426"/>
      <c r="S134" s="426"/>
      <c r="T134" s="426"/>
      <c r="U134" s="426"/>
      <c r="V134" s="426"/>
      <c r="W134" s="426"/>
      <c r="X134" s="426"/>
      <c r="Y134" s="426"/>
      <c r="Z134" s="426"/>
      <c r="AA134" s="427"/>
      <c r="AB134" s="428"/>
      <c r="AC134" s="395"/>
      <c r="AD134" s="395"/>
      <c r="AE134" s="396"/>
      <c r="AF134" s="300"/>
      <c r="AG134" s="320"/>
      <c r="AH134" s="320"/>
      <c r="AI134" s="322" t="str">
        <f t="shared" si="2"/>
        <v/>
      </c>
    </row>
    <row r="135" spans="1:35" s="321" customFormat="1" x14ac:dyDescent="0.25">
      <c r="A135" s="300"/>
      <c r="B135" s="425"/>
      <c r="C135" s="426"/>
      <c r="D135" s="426"/>
      <c r="E135" s="426"/>
      <c r="F135" s="426"/>
      <c r="G135" s="426"/>
      <c r="H135" s="426"/>
      <c r="I135" s="426"/>
      <c r="J135" s="427"/>
      <c r="K135" s="428"/>
      <c r="L135" s="395"/>
      <c r="M135" s="395"/>
      <c r="N135" s="396"/>
      <c r="O135" s="425"/>
      <c r="P135" s="426"/>
      <c r="Q135" s="426"/>
      <c r="R135" s="426"/>
      <c r="S135" s="426"/>
      <c r="T135" s="426"/>
      <c r="U135" s="426"/>
      <c r="V135" s="426"/>
      <c r="W135" s="426"/>
      <c r="X135" s="426"/>
      <c r="Y135" s="426"/>
      <c r="Z135" s="426"/>
      <c r="AA135" s="427"/>
      <c r="AB135" s="428"/>
      <c r="AC135" s="395"/>
      <c r="AD135" s="395"/>
      <c r="AE135" s="396"/>
      <c r="AF135" s="300"/>
      <c r="AG135" s="320"/>
      <c r="AH135" s="320"/>
      <c r="AI135" s="322" t="str">
        <f t="shared" si="2"/>
        <v/>
      </c>
    </row>
    <row r="136" spans="1:35" s="321" customFormat="1" x14ac:dyDescent="0.25">
      <c r="A136" s="300"/>
      <c r="B136" s="425"/>
      <c r="C136" s="426"/>
      <c r="D136" s="426"/>
      <c r="E136" s="426"/>
      <c r="F136" s="426"/>
      <c r="G136" s="426"/>
      <c r="H136" s="426"/>
      <c r="I136" s="426"/>
      <c r="J136" s="427"/>
      <c r="K136" s="428"/>
      <c r="L136" s="395"/>
      <c r="M136" s="395"/>
      <c r="N136" s="396"/>
      <c r="O136" s="425"/>
      <c r="P136" s="426"/>
      <c r="Q136" s="426"/>
      <c r="R136" s="426"/>
      <c r="S136" s="426"/>
      <c r="T136" s="426"/>
      <c r="U136" s="426"/>
      <c r="V136" s="426"/>
      <c r="W136" s="426"/>
      <c r="X136" s="426"/>
      <c r="Y136" s="426"/>
      <c r="Z136" s="426"/>
      <c r="AA136" s="427"/>
      <c r="AB136" s="428"/>
      <c r="AC136" s="395"/>
      <c r="AD136" s="395"/>
      <c r="AE136" s="396"/>
      <c r="AF136" s="300"/>
      <c r="AG136" s="320"/>
      <c r="AH136" s="320"/>
      <c r="AI136" s="322" t="str">
        <f t="shared" ref="AI136:AI140" si="3">IF(O136="","",O136)</f>
        <v/>
      </c>
    </row>
    <row r="137" spans="1:35" s="321" customFormat="1" x14ac:dyDescent="0.25">
      <c r="A137" s="300"/>
      <c r="B137" s="425"/>
      <c r="C137" s="426"/>
      <c r="D137" s="426"/>
      <c r="E137" s="426"/>
      <c r="F137" s="426"/>
      <c r="G137" s="426"/>
      <c r="H137" s="426"/>
      <c r="I137" s="426"/>
      <c r="J137" s="427"/>
      <c r="K137" s="428"/>
      <c r="L137" s="395"/>
      <c r="M137" s="395"/>
      <c r="N137" s="396"/>
      <c r="O137" s="425"/>
      <c r="P137" s="426"/>
      <c r="Q137" s="426"/>
      <c r="R137" s="426"/>
      <c r="S137" s="426"/>
      <c r="T137" s="426"/>
      <c r="U137" s="426"/>
      <c r="V137" s="426"/>
      <c r="W137" s="426"/>
      <c r="X137" s="426"/>
      <c r="Y137" s="426"/>
      <c r="Z137" s="426"/>
      <c r="AA137" s="427"/>
      <c r="AB137" s="428"/>
      <c r="AC137" s="395"/>
      <c r="AD137" s="395"/>
      <c r="AE137" s="396"/>
      <c r="AF137" s="300"/>
      <c r="AG137" s="320"/>
      <c r="AH137" s="320"/>
      <c r="AI137" s="322" t="str">
        <f t="shared" si="3"/>
        <v/>
      </c>
    </row>
    <row r="138" spans="1:35" s="321" customFormat="1" x14ac:dyDescent="0.25">
      <c r="A138" s="300"/>
      <c r="B138" s="425"/>
      <c r="C138" s="426"/>
      <c r="D138" s="426"/>
      <c r="E138" s="426"/>
      <c r="F138" s="426"/>
      <c r="G138" s="426"/>
      <c r="H138" s="426"/>
      <c r="I138" s="426"/>
      <c r="J138" s="427"/>
      <c r="K138" s="428"/>
      <c r="L138" s="395"/>
      <c r="M138" s="395"/>
      <c r="N138" s="396"/>
      <c r="O138" s="425"/>
      <c r="P138" s="426"/>
      <c r="Q138" s="426"/>
      <c r="R138" s="426"/>
      <c r="S138" s="426"/>
      <c r="T138" s="426"/>
      <c r="U138" s="426"/>
      <c r="V138" s="426"/>
      <c r="W138" s="426"/>
      <c r="X138" s="426"/>
      <c r="Y138" s="426"/>
      <c r="Z138" s="426"/>
      <c r="AA138" s="427"/>
      <c r="AB138" s="428"/>
      <c r="AC138" s="395"/>
      <c r="AD138" s="395"/>
      <c r="AE138" s="396"/>
      <c r="AF138" s="300"/>
      <c r="AG138" s="320"/>
      <c r="AH138" s="320"/>
      <c r="AI138" s="322" t="str">
        <f t="shared" si="3"/>
        <v/>
      </c>
    </row>
    <row r="139" spans="1:35" s="321" customFormat="1" x14ac:dyDescent="0.25">
      <c r="A139" s="300"/>
      <c r="B139" s="425"/>
      <c r="C139" s="426"/>
      <c r="D139" s="426"/>
      <c r="E139" s="426"/>
      <c r="F139" s="426"/>
      <c r="G139" s="426"/>
      <c r="H139" s="426"/>
      <c r="I139" s="426"/>
      <c r="J139" s="427"/>
      <c r="K139" s="428"/>
      <c r="L139" s="395"/>
      <c r="M139" s="395"/>
      <c r="N139" s="396"/>
      <c r="O139" s="425"/>
      <c r="P139" s="426"/>
      <c r="Q139" s="426"/>
      <c r="R139" s="426"/>
      <c r="S139" s="426"/>
      <c r="T139" s="426"/>
      <c r="U139" s="426"/>
      <c r="V139" s="426"/>
      <c r="W139" s="426"/>
      <c r="X139" s="426"/>
      <c r="Y139" s="426"/>
      <c r="Z139" s="426"/>
      <c r="AA139" s="427"/>
      <c r="AB139" s="428"/>
      <c r="AC139" s="395"/>
      <c r="AD139" s="395"/>
      <c r="AE139" s="396"/>
      <c r="AF139" s="300"/>
      <c r="AG139" s="320"/>
      <c r="AH139" s="320"/>
      <c r="AI139" s="322" t="str">
        <f t="shared" si="3"/>
        <v/>
      </c>
    </row>
    <row r="140" spans="1:35" s="321" customFormat="1" x14ac:dyDescent="0.25">
      <c r="A140" s="300"/>
      <c r="B140" s="425"/>
      <c r="C140" s="426"/>
      <c r="D140" s="426"/>
      <c r="E140" s="426"/>
      <c r="F140" s="426"/>
      <c r="G140" s="426"/>
      <c r="H140" s="426"/>
      <c r="I140" s="426"/>
      <c r="J140" s="427"/>
      <c r="K140" s="428"/>
      <c r="L140" s="395"/>
      <c r="M140" s="395"/>
      <c r="N140" s="396"/>
      <c r="O140" s="425"/>
      <c r="P140" s="426"/>
      <c r="Q140" s="426"/>
      <c r="R140" s="426"/>
      <c r="S140" s="426"/>
      <c r="T140" s="426"/>
      <c r="U140" s="426"/>
      <c r="V140" s="426"/>
      <c r="W140" s="426"/>
      <c r="X140" s="426"/>
      <c r="Y140" s="426"/>
      <c r="Z140" s="426"/>
      <c r="AA140" s="427"/>
      <c r="AB140" s="428"/>
      <c r="AC140" s="395"/>
      <c r="AD140" s="395"/>
      <c r="AE140" s="396"/>
      <c r="AF140" s="300"/>
      <c r="AG140" s="320"/>
      <c r="AH140" s="320"/>
      <c r="AI140" s="322" t="str">
        <f t="shared" si="3"/>
        <v/>
      </c>
    </row>
    <row r="141" spans="1:35" ht="12.75" customHeight="1" x14ac:dyDescent="0.3">
      <c r="A141" s="119"/>
      <c r="B141" s="412" t="s">
        <v>84</v>
      </c>
      <c r="C141" s="413"/>
      <c r="D141" s="274" t="s">
        <v>477</v>
      </c>
      <c r="E141" s="275"/>
      <c r="F141" s="275"/>
      <c r="G141" s="275"/>
      <c r="H141" s="275"/>
      <c r="I141" s="275"/>
      <c r="J141" s="275"/>
      <c r="K141" s="275"/>
      <c r="L141" s="275"/>
      <c r="M141" s="275"/>
      <c r="N141" s="275"/>
      <c r="O141" s="275"/>
      <c r="P141" s="275"/>
      <c r="Q141" s="275"/>
      <c r="R141" s="275"/>
      <c r="S141" s="275"/>
      <c r="T141" s="275"/>
      <c r="U141" s="275"/>
      <c r="V141" s="275"/>
      <c r="W141" s="275"/>
      <c r="X141" s="275"/>
      <c r="Y141" s="275"/>
      <c r="Z141" s="275"/>
      <c r="AA141" s="275"/>
      <c r="AB141" s="275"/>
      <c r="AC141" s="275"/>
      <c r="AD141" s="275"/>
      <c r="AE141" s="276"/>
      <c r="AF141" s="119"/>
    </row>
    <row r="142" spans="1:35" x14ac:dyDescent="0.3">
      <c r="B142" s="558" t="s">
        <v>478</v>
      </c>
      <c r="C142" s="558"/>
      <c r="D142" s="558"/>
      <c r="E142" s="558"/>
      <c r="F142" s="558"/>
      <c r="G142" s="558" t="s">
        <v>479</v>
      </c>
      <c r="H142" s="558"/>
      <c r="I142" s="558"/>
      <c r="J142" s="558" t="s">
        <v>480</v>
      </c>
      <c r="K142" s="558"/>
      <c r="L142" s="558"/>
      <c r="M142" s="558"/>
      <c r="N142" s="558"/>
      <c r="O142" s="558"/>
      <c r="P142" s="558" t="s">
        <v>486</v>
      </c>
      <c r="Q142" s="558"/>
      <c r="R142" s="558"/>
      <c r="S142" s="558"/>
      <c r="T142" s="558"/>
      <c r="U142" s="558"/>
      <c r="V142" s="558" t="s">
        <v>482</v>
      </c>
      <c r="W142" s="558"/>
      <c r="X142" s="558"/>
      <c r="Y142" s="558"/>
      <c r="Z142" s="558"/>
      <c r="AA142" s="558"/>
      <c r="AB142" s="558" t="s">
        <v>481</v>
      </c>
      <c r="AC142" s="558"/>
      <c r="AD142" s="558"/>
      <c r="AE142" s="558"/>
    </row>
    <row r="143" spans="1:35" s="321" customFormat="1" x14ac:dyDescent="0.25">
      <c r="A143" s="300"/>
      <c r="B143" s="376"/>
      <c r="C143" s="376"/>
      <c r="D143" s="376"/>
      <c r="E143" s="376"/>
      <c r="F143" s="376"/>
      <c r="G143" s="377"/>
      <c r="H143" s="377"/>
      <c r="I143" s="377"/>
      <c r="J143" s="377"/>
      <c r="K143" s="377"/>
      <c r="L143" s="377"/>
      <c r="M143" s="377"/>
      <c r="N143" s="377"/>
      <c r="O143" s="377"/>
      <c r="P143" s="377"/>
      <c r="Q143" s="377"/>
      <c r="R143" s="377"/>
      <c r="S143" s="377"/>
      <c r="T143" s="377"/>
      <c r="U143" s="377"/>
      <c r="V143" s="377"/>
      <c r="W143" s="377"/>
      <c r="X143" s="377"/>
      <c r="Y143" s="377"/>
      <c r="Z143" s="377"/>
      <c r="AA143" s="377"/>
      <c r="AB143" s="377"/>
      <c r="AC143" s="377"/>
      <c r="AD143" s="377"/>
      <c r="AE143" s="377"/>
      <c r="AF143" s="300"/>
      <c r="AG143" s="320"/>
      <c r="AH143" s="320"/>
      <c r="AI143" s="322" t="str">
        <f>IF(O143="","",O143)</f>
        <v/>
      </c>
    </row>
    <row r="144" spans="1:35" s="321" customFormat="1" x14ac:dyDescent="0.25">
      <c r="A144" s="300"/>
      <c r="B144" s="376"/>
      <c r="C144" s="376"/>
      <c r="D144" s="376"/>
      <c r="E144" s="376"/>
      <c r="F144" s="376"/>
      <c r="G144" s="377"/>
      <c r="H144" s="377"/>
      <c r="I144" s="377"/>
      <c r="J144" s="377"/>
      <c r="K144" s="377"/>
      <c r="L144" s="377"/>
      <c r="M144" s="377"/>
      <c r="N144" s="377"/>
      <c r="O144" s="377"/>
      <c r="P144" s="377"/>
      <c r="Q144" s="377"/>
      <c r="R144" s="377"/>
      <c r="S144" s="377"/>
      <c r="T144" s="377"/>
      <c r="U144" s="377"/>
      <c r="V144" s="377"/>
      <c r="W144" s="377"/>
      <c r="X144" s="377"/>
      <c r="Y144" s="377"/>
      <c r="Z144" s="377"/>
      <c r="AA144" s="377"/>
      <c r="AB144" s="377"/>
      <c r="AC144" s="377"/>
      <c r="AD144" s="377"/>
      <c r="AE144" s="377"/>
      <c r="AF144" s="300"/>
      <c r="AG144" s="320"/>
      <c r="AH144" s="320"/>
      <c r="AI144" s="322" t="str">
        <f t="shared" ref="AI144:AI147" si="4">IF(O144="","",O144)</f>
        <v/>
      </c>
    </row>
    <row r="145" spans="1:35" s="321" customFormat="1" x14ac:dyDescent="0.25">
      <c r="A145" s="300"/>
      <c r="B145" s="376"/>
      <c r="C145" s="376"/>
      <c r="D145" s="376"/>
      <c r="E145" s="376"/>
      <c r="F145" s="376"/>
      <c r="G145" s="377"/>
      <c r="H145" s="377"/>
      <c r="I145" s="377"/>
      <c r="J145" s="377"/>
      <c r="K145" s="377"/>
      <c r="L145" s="377"/>
      <c r="M145" s="377"/>
      <c r="N145" s="377"/>
      <c r="O145" s="377"/>
      <c r="P145" s="377"/>
      <c r="Q145" s="377"/>
      <c r="R145" s="377"/>
      <c r="S145" s="377"/>
      <c r="T145" s="377"/>
      <c r="U145" s="377"/>
      <c r="V145" s="377"/>
      <c r="W145" s="377"/>
      <c r="X145" s="377"/>
      <c r="Y145" s="377"/>
      <c r="Z145" s="377"/>
      <c r="AA145" s="377"/>
      <c r="AB145" s="377"/>
      <c r="AC145" s="377"/>
      <c r="AD145" s="377"/>
      <c r="AE145" s="377"/>
      <c r="AF145" s="300"/>
      <c r="AG145" s="320"/>
      <c r="AH145" s="320"/>
      <c r="AI145" s="322" t="str">
        <f t="shared" si="4"/>
        <v/>
      </c>
    </row>
    <row r="146" spans="1:35" s="321" customFormat="1" x14ac:dyDescent="0.25">
      <c r="A146" s="300"/>
      <c r="B146" s="376"/>
      <c r="C146" s="376"/>
      <c r="D146" s="376"/>
      <c r="E146" s="376"/>
      <c r="F146" s="376"/>
      <c r="G146" s="377"/>
      <c r="H146" s="377"/>
      <c r="I146" s="377"/>
      <c r="J146" s="377"/>
      <c r="K146" s="377"/>
      <c r="L146" s="377"/>
      <c r="M146" s="377"/>
      <c r="N146" s="377"/>
      <c r="O146" s="377"/>
      <c r="P146" s="377"/>
      <c r="Q146" s="377"/>
      <c r="R146" s="377"/>
      <c r="S146" s="377"/>
      <c r="T146" s="377"/>
      <c r="U146" s="377"/>
      <c r="V146" s="377"/>
      <c r="W146" s="377"/>
      <c r="X146" s="377"/>
      <c r="Y146" s="377"/>
      <c r="Z146" s="377"/>
      <c r="AA146" s="377"/>
      <c r="AB146" s="377"/>
      <c r="AC146" s="377"/>
      <c r="AD146" s="377"/>
      <c r="AE146" s="377"/>
      <c r="AF146" s="300"/>
      <c r="AG146" s="320"/>
      <c r="AH146" s="320"/>
      <c r="AI146" s="322" t="str">
        <f t="shared" si="4"/>
        <v/>
      </c>
    </row>
    <row r="147" spans="1:35" s="321" customFormat="1" x14ac:dyDescent="0.25">
      <c r="A147" s="300"/>
      <c r="B147" s="376"/>
      <c r="C147" s="376"/>
      <c r="D147" s="376"/>
      <c r="E147" s="376"/>
      <c r="F147" s="376"/>
      <c r="G147" s="377"/>
      <c r="H147" s="377"/>
      <c r="I147" s="377"/>
      <c r="J147" s="377"/>
      <c r="K147" s="377"/>
      <c r="L147" s="377"/>
      <c r="M147" s="377"/>
      <c r="N147" s="377"/>
      <c r="O147" s="377"/>
      <c r="P147" s="377"/>
      <c r="Q147" s="377"/>
      <c r="R147" s="377"/>
      <c r="S147" s="377"/>
      <c r="T147" s="377"/>
      <c r="U147" s="377"/>
      <c r="V147" s="377"/>
      <c r="W147" s="377"/>
      <c r="X147" s="377"/>
      <c r="Y147" s="377"/>
      <c r="Z147" s="377"/>
      <c r="AA147" s="377"/>
      <c r="AB147" s="377"/>
      <c r="AC147" s="377"/>
      <c r="AD147" s="377"/>
      <c r="AE147" s="377"/>
      <c r="AF147" s="300"/>
      <c r="AG147" s="320"/>
      <c r="AH147" s="320"/>
      <c r="AI147" s="322" t="str">
        <f t="shared" si="4"/>
        <v/>
      </c>
    </row>
    <row r="148" spans="1:35" x14ac:dyDescent="0.3">
      <c r="A148" s="119"/>
      <c r="B148" s="454" t="s">
        <v>381</v>
      </c>
      <c r="C148" s="455"/>
      <c r="D148" s="455"/>
      <c r="E148" s="455"/>
      <c r="F148" s="455"/>
      <c r="G148" s="455"/>
      <c r="H148" s="455"/>
      <c r="I148" s="455"/>
      <c r="J148" s="455"/>
      <c r="K148" s="455"/>
      <c r="L148" s="455"/>
      <c r="M148" s="455"/>
      <c r="N148" s="455"/>
      <c r="O148" s="455"/>
      <c r="P148" s="455"/>
      <c r="Q148" s="455"/>
      <c r="R148" s="455"/>
      <c r="S148" s="455"/>
      <c r="T148" s="455"/>
      <c r="U148" s="455"/>
      <c r="V148" s="455"/>
      <c r="W148" s="455"/>
      <c r="X148" s="455"/>
      <c r="Y148" s="455"/>
      <c r="Z148" s="455"/>
      <c r="AA148" s="455"/>
      <c r="AB148" s="455"/>
      <c r="AC148" s="455"/>
      <c r="AD148" s="455"/>
      <c r="AE148" s="456"/>
      <c r="AF148" s="119"/>
    </row>
    <row r="149" spans="1:35" x14ac:dyDescent="0.3">
      <c r="B149" s="457"/>
      <c r="C149" s="458"/>
      <c r="D149" s="458"/>
      <c r="E149" s="458"/>
      <c r="F149" s="458"/>
      <c r="G149" s="458"/>
      <c r="H149" s="458"/>
      <c r="I149" s="458"/>
      <c r="J149" s="458"/>
      <c r="K149" s="458"/>
      <c r="L149" s="458"/>
      <c r="M149" s="458"/>
      <c r="N149" s="458"/>
      <c r="O149" s="458"/>
      <c r="P149" s="458"/>
      <c r="Q149" s="458"/>
      <c r="R149" s="458"/>
      <c r="S149" s="458"/>
      <c r="T149" s="458"/>
      <c r="U149" s="458"/>
      <c r="V149" s="458"/>
      <c r="W149" s="458"/>
      <c r="X149" s="458"/>
      <c r="Y149" s="458"/>
      <c r="Z149" s="458"/>
      <c r="AA149" s="458"/>
      <c r="AB149" s="458"/>
      <c r="AC149" s="458"/>
      <c r="AD149" s="458"/>
      <c r="AE149" s="459"/>
      <c r="AG149" s="315" t="str">
        <f>IF(trOther="","",trOther)</f>
        <v/>
      </c>
    </row>
    <row r="151" spans="1:35" x14ac:dyDescent="0.3">
      <c r="AG151" s="305" t="str">
        <f>IF(trCoding&gt;0,(CONCATENATE("Financial Coding Split 1 - ",IF(trFinAmt1&lt;&gt;0,CONCATENATE("Amount: $",trFinAmt1,"; "),""),IF(trFinPercent1&lt;&gt;0,CONCATENATE("Percent: ",trFinPercent1*100,"%; "),""),IF(trFinTempl1&lt;&gt;"",CONCATENATE(E30,": ",trFinTempl1,"; "),""),IF(trFinFund1&lt;&gt;"",CONCATENATE(L30,": ",trFinFund1,"; "),""),IF(trFinDept1&lt;&gt;"",CONCATENATE(S30,": ",,trFinUnit1,"; "),""),IF(trFinAppr1&lt;&gt;"",CONCATENATE(Y30,": ",trFinAppr1,"; "),""),IF(trFinFunc1&lt;&gt;"",CONCATENATE(E31,": ",trFinFunc1,"; "),""),IF(trFinProg1&lt;&gt;"",CONCATENATE(L31,": ",trFinProg1,"; "),""),IF(trFinPhase1&lt;&gt;"",CONCATENATE(S31,": ",trFinPhase1,"; "),""),IF(trFinOtherA1&lt;&gt;"",CONCATENATE(Y31,": ",trFinOtherA1,"; "),""),IF(trFinOtherB1&lt;&gt;"",CONCATENATE(E32,": ",trFinOtherB1,"; "),""),IF(trFinOtherC1&lt;&gt;"",CONCATENATE(L32,": ",trFinOtherC1,"; "),""),IF(trFinOtherD1&lt;&gt;"",CONCATENATE(S32,": ",trFinOtherD1,"; "),""),IF(trFinOtherE1&lt;&gt;"",CONCATENATE(Y32,": ",trFinOtherE1,"; "),""))),"")</f>
        <v xml:space="preserve">Financial Coding Split 1 - Percent: 100%; </v>
      </c>
    </row>
    <row r="152" spans="1:35" x14ac:dyDescent="0.3">
      <c r="AG152" s="305" t="str">
        <f>IF(trCoding&gt;1,(CONCATENATE("Financial Coding Split 2 - ",IF(trFinAmt2&lt;&gt;0,CONCATENATE("Amount: $",trFinAmt2,"; "),""),IF(trFinPercent2&lt;&gt;0,CONCATENATE("Percent: ",trFinPercent2*100,"%; "),""),IF(trFinTempl2&lt;&gt;"",CONCATENATE(E34,": ",trFinTempl2,"; "),""),IF(trFinFund2&lt;&gt;"",CONCATENATE(L34,": ",trFinFund2,"; "),""),IF(trFinDept2&lt;&gt;"",CONCATENATE(S34,": ",,trFinUnit2,"; "),""),IF(trFinAppr2&lt;&gt;"",CONCATENATE(Y34,": ",trFinAppr2,"; "),""),IF(trFinFunc2&lt;&gt;"",CONCATENATE(E35,": ",trFinFunc2,"; "),""),IF(trFinProg2&lt;&gt;"",CONCATENATE(L35,": ",trFinProg2,"; "),""),IF(trFinPhase2&lt;&gt;"",CONCATENATE(S35,": ",trFinPhase2,"; "),""),IF(trFinOtherA2&lt;&gt;"",CONCATENATE(Y35,": ",trFinOtherA2,"; "),""),IF(trFinOtherB2&lt;&gt;"",CONCATENATE(E36,": ",trFinOtherB2,"; "),""),IF(trFinOtherC2&lt;&gt;"",CONCATENATE(L36,": ",trFinOtherC2,"; "),""),IF(trFinOtherD2&lt;&gt;"",CONCATENATE(S36,": ",trFinOtherD2,"; "),""),IF(trFinOtherE2&lt;&gt;"",CONCATENATE(Y36,": ",trFinOtherE2,"; "),""))),"")</f>
        <v/>
      </c>
    </row>
    <row r="153" spans="1:35" x14ac:dyDescent="0.3">
      <c r="AG153" s="305" t="str">
        <f>IF(trCoding&gt;2,(CONCATENATE("Financial Coding Split 3 - ",IF(trFinAmt3&lt;&gt;0,CONCATENATE("Amount: $",trFinAmt3,"; "),""),IF(trFinPercent3&lt;&gt;0,CONCATENATE("Percent: ",trFinPercent3*100,"%; "),""),IF(trFinTempl3&lt;&gt;"",CONCATENATE(E38,": ",trFinTempl3,"; "),""),IF(trFinFund3&lt;&gt;"",CONCATENATE(L38,": ",trFinFund3,"; "),""),IF(trFinDept3&lt;&gt;"",CONCATENATE(S38,": ",,trFinUnit3,"; "),""),IF(trFinAppr3&lt;&gt;"",CONCATENATE(Y38,": ",trFinAppr3,"; "),""),IF(trFinFunc3&lt;&gt;"",CONCATENATE(E39,": ",trFinFunc3,"; "),""),IF(trFinProg3&lt;&gt;"",CONCATENATE(L39,": ",trFinProg3,"; "),""),IF(trFinPhase3&lt;&gt;"",CONCATENATE(S39,": ",trFinPhase3,"; "),""),IF(trFinOtherA3&lt;&gt;"",CONCATENATE(Y39,": ",trFinOtherA3,"; "),""),IF(trFinOtherB3&lt;&gt;"",CONCATENATE(E40,": ",trFinOtherB3,"; "),""),IF(trFinOtherC3&lt;&gt;"",CONCATENATE(L40,": ",trFinOtherC3,"; "),""),IF(trFinOtherD3&lt;&gt;"",CONCATENATE(S40,": ",trFinOtherD3,"; "),""),IF(trFinOtherE3&lt;&gt;"",CONCATENATE(Y40,": ",trFinOtherE3,"; "),""))),"")</f>
        <v/>
      </c>
    </row>
    <row r="154" spans="1:35" x14ac:dyDescent="0.3">
      <c r="AG154" s="305" t="str">
        <f>IF(trCoding&gt;3,(CONCATENATE("Financial Coding Split 4 - ",IF(trFinAmt4&lt;&gt;0,CONCATENATE("Amount: $",trFinAmt4,"; "),""),IF(trFinPercent4&lt;&gt;0,CONCATENATE("Percent: ",trFinPercent4*100,"%; "),""),IF(trFinTempl4&lt;&gt;"",CONCATENATE(E42,": ",trFinTempl4,"; "),""),IF(trFinFund4&lt;&gt;"",CONCATENATE(L42,": ",trFinFund4,"; "),""),IF(trFinDept4&lt;&gt;"",CONCATENATE(S42,": ",,trFinUnit4,"; "),""),IF(trFinAppr4&lt;&gt;"",CONCATENATE(Y42,": ",trFinAppr4,"; "),""),IF(trFinFunc4&lt;&gt;"",CONCATENATE(E43,": ",trFinFunc4,"; "),""),IF(trFinProg4&lt;&gt;"",CONCATENATE(L43,": ",trFinProg4,"; "),""),IF(trFinPhase4&lt;&gt;"",CONCATENATE(S43,": ",trFinPhase4,"; "),""),IF(trFinOtherA4&lt;&gt;"",CONCATENATE(Y43,": ",trFinOtherA4,"; "),""),IF(trFinOtherB4&lt;&gt;"",CONCATENATE(E44,": ",trFinOtherB4,"; "),""),IF(trFinOtherC4&lt;&gt;"",CONCATENATE(L44,": ",trFinOtherC4,"; "),""),IF(trFinOtherD4&lt;&gt;"",CONCATENATE(S44,": ",trFinOtherD4,"; "),""),IF(trFinOtherE4&lt;&gt;"",CONCATENATE(Y44,": ",trFinOtherE4,"; "),""))),"")</f>
        <v/>
      </c>
    </row>
    <row r="155" spans="1:35" x14ac:dyDescent="0.3">
      <c r="V155" s="148"/>
      <c r="W155" s="118"/>
      <c r="X155" s="149"/>
      <c r="Y155" s="149"/>
      <c r="Z155" s="118"/>
      <c r="AG155" s="305" t="str">
        <f>IF(trCoding&gt;4,(CONCATENATE("Financial Coding Split 5 - ",IF(trFinAmt5&lt;&gt;0,CONCATENATE("Amount: $",trFinAmt5,"; "),""),IF(trFinPercent5&lt;&gt;0,CONCATENATE("Percent: ",trFinPercent5*100,"%; "),""),IF(trFinTempl5&lt;&gt;"",CONCATENATE(E46,": ",trFinTempl5,"; "),""),IF(trFinFund5&lt;&gt;"",CONCATENATE(L46,": ",trFinFund5,"; "),""),IF(trFinDept5&lt;&gt;"",CONCATENATE(S46,": ",,trFinUnit5,"; "),""),IF(trFinAppr5&lt;&gt;"",CONCATENATE(Y46,": ",trFinAppr5,"; "),""),IF(trFinFunc5&lt;&gt;"",CONCATENATE(E47,": ",trFinFunc5,"; "),""),IF(trFinProg5&lt;&gt;"",CONCATENATE(L47,": ",trFinProg5,"; "),""),IF(trFinPhase5&lt;&gt;"",CONCATENATE(S47,": ",trFinPhase5,"; "),""),IF(trFinOtherA5&lt;&gt;"",CONCATENATE(Y47,": ",trFinOtherA5,"; "),""),IF(trFinOtherB5&lt;&gt;"",CONCATENATE(E48,": ",trFinOtherB5,"; "),""),IF(trFinOtherC5&lt;&gt;"",CONCATENATE(L48,": ",trFinOtherC5,"; "),""),IF(trFinOtherD5&lt;&gt;"",CONCATENATE(S48,": ",trFinOtherD5,"; "),""),IF(trFinOtherE5&lt;&gt;"",CONCATENATE(Y48,": ",trFinOtherE5,"; "),""))),"")</f>
        <v/>
      </c>
    </row>
    <row r="156" spans="1:35" x14ac:dyDescent="0.3">
      <c r="V156" s="151"/>
      <c r="W156" s="151"/>
      <c r="X156" s="151"/>
      <c r="Y156" s="151"/>
      <c r="Z156" s="151"/>
      <c r="AG156" s="305" t="str">
        <f>IF(trCoding&gt;5,(CONCATENATE("Financial Coding Split 6 - ",IF(trFinAmt6&lt;&gt;0,CONCATENATE("Amount: $",trFinAmt6,"; "),""),IF(trFinPercent6&lt;&gt;0,CONCATENATE("Percent: ",trFinPercent6*100,"%; "),""),IF(trFinTempl6&lt;&gt;"",CONCATENATE(E50,": ",trFinTempl6,"; "),""),IF(trFinFund6&lt;&gt;"",CONCATENATE(L50,": ",trFinFund6,"; "),""),IF(trFinDept6&lt;&gt;"",CONCATENATE(S50,": ",,trFinUnit6,"; "),""),IF(trFinAppr6&lt;&gt;"",CONCATENATE(Y50,": ",trFinAppr6,"; "),""),IF(trFinFunc6&lt;&gt;"",CONCATENATE(E51,": ",trFinFunc6,"; "),""),IF(trFinProg6&lt;&gt;"",CONCATENATE(L51,": ",trFinProg6,"; "),""),IF(trFinPhase6&lt;&gt;"",CONCATENATE(S51,": ",trFinPhase6,"; "),""),IF(trFinOtherA6&lt;&gt;"",CONCATENATE(Y51,": ",trFinOtherA6,"; "),""),IF(trFinOtherB6&lt;&gt;"",CONCATENATE(E52,": ",trFinOtherB6,"; "),""),IF(trFinOtherC6&lt;&gt;"",CONCATENATE(L52,": ",trFinOtherC6,"; "),""),IF(trFinOtherD6&lt;&gt;"",CONCATENATE(S52,": ",trFinOtherD6,"; "),""),IF(trFinOtherE6&lt;&gt;"",CONCATENATE(Y52,": ",trFinOtherE6,"; "),""))),"")</f>
        <v/>
      </c>
    </row>
    <row r="157" spans="1:35" x14ac:dyDescent="0.3">
      <c r="AG157" s="305" t="str">
        <f>IF(trCoding&gt;6,(CONCATENATE("Financial Coding Split 7 - ",IF(trFinAmt7&lt;&gt;0,CONCATENATE("Amount: $",trFinAmt7,"; "),""),IF(trFinPercent7&lt;&gt;0,CONCATENATE("Percent: ",trFinPercent7*100,"%; "),""),IF(trFinTempl7&lt;&gt;"",CONCATENATE(E42,": ",trFinTempl7,"; "),""),IF(trFinFund7&lt;&gt;"",CONCATENATE(L42,": ",trFinFund7,"; "),""),IF(trFinDept7&lt;&gt;"",CONCATENATE(S42,": ",,trFinUnit7,"; "),""),IF(trFinAppr7&lt;&gt;"",CONCATENATE(Y42,": ",trFinAppr7,"; "),""),IF(trFinFunc7&lt;&gt;"",CONCATENATE(E43,": ",trFinFunc7,"; "),""),IF(trFinProg7&lt;&gt;"",CONCATENATE(L43,": ",trFinProg7,"; "),""),IF(trFinPhase7&lt;&gt;"",CONCATENATE(S43,": ",trFinPhase7,"; "),""),IF(trFinOtherA7&lt;&gt;"",CONCATENATE(Y43,": ",trFinOtherA7,"; "),""),IF(trFinOtherB7&lt;&gt;"",CONCATENATE(E44,": ",trFinOtherB7,"; "),""),IF(trFinOtherC7&lt;&gt;"",CONCATENATE(L44,": ",trFinOtherC7,"; "),""),IF(trFinOtherD7&lt;&gt;"",CONCATENATE(S44,": ",trFinOtherD7,"; "),""),IF(trFinOtherE7&lt;&gt;"",CONCATENATE(Y44,": ",trFinOtherE7,"; "),""))),"")</f>
        <v/>
      </c>
    </row>
    <row r="158" spans="1:35" x14ac:dyDescent="0.3">
      <c r="AG158" s="305" t="str">
        <f>IF(trCoding&gt;7,(CONCATENATE("Financial Coding Split 8 - ",IF(trFinAmt8&lt;&gt;0,CONCATENATE("Amount: $",trFinAmt8,"; "),""),IF(trFinPercent8&lt;&gt;0,CONCATENATE("Percent: ",trFinPercent8*100,"%; "),""),IF(trFinTempl8&lt;&gt;"",CONCATENATE(E58,": ",trFinTempl8,"; "),""),IF(trFinFund8&lt;&gt;"",CONCATENATE(L58,": ",trFinFund8,"; "),""),IF(trFinDept8&lt;&gt;"",CONCATENATE(S58,": ",,trFinUnit8,"; "),""),IF(trFinAppr8&lt;&gt;"",CONCATENATE(Y58,": ",trFinAppr8,"; "),""),IF(trFinFunc8&lt;&gt;"",CONCATENATE(E59,": ",trFinFunc8,"; "),""),IF(trFinProg8&lt;&gt;"",CONCATENATE(L59,": ",trFinProg8,"; "),""),IF(trFinPhase8&lt;&gt;"",CONCATENATE(S59,": ",trFinPhase8,"; "),""),IF(trFinOtherA8&lt;&gt;"",CONCATENATE(Y59,": ",trFinOtherA8,"; "),""),IF(trFinOtherB8&lt;&gt;"",CONCATENATE(E60,": ",trFinOtherB8,"; "),""),IF(trFinOtherC8&lt;&gt;"",CONCATENATE(L60,": ",trFinOtherC8,"; "),""),IF(trFinOtherD8&lt;&gt;"",CONCATENATE(S64,": ",trFinOtherD8,"; "),""),IF(trFinOtherE8&lt;&gt;"",CONCATENATE(Y60,": ",trFinOtherE8,"; "),""))),"")</f>
        <v/>
      </c>
    </row>
    <row r="159" spans="1:35" x14ac:dyDescent="0.3">
      <c r="AG159" s="305" t="str">
        <f>IF(trCoding&gt;8,(CONCATENATE("Financial Coding Split 9 - ",IF(trFinAmt9&lt;&gt;0,CONCATENATE("Amount: $",trFinAmt9,"; "),""),IF(trFinPercent9&lt;&gt;0,CONCATENATE("Percent: ",trFinPercent9*100,"%; "),""),IF(trFinTempl9&lt;&gt;"",CONCATENATE(E62,": ",trFinTempl9,"; "),""),IF(trFinFund9&lt;&gt;"",CONCATENATE(L62,": ",trFinFund9,"; "),""),IF(trFinDept9&lt;&gt;"",CONCATENATE(S62,": ",,trFinUnit9,"; "),""),IF(trFinAppr9&lt;&gt;"",CONCATENATE(Y62,": ",trFinAppr9,"; "),""),IF(trFinFunc9&lt;&gt;"",CONCATENATE(E63,": ",trFinFunc9,"; "),""),IF(trFinProg9&lt;&gt;"",CONCATENATE(L63,": ",trFinProg9,"; "),""),IF(trFinPhase9&lt;&gt;"",CONCATENATE(S63,": ",trFinPhase9,"; "),""),IF(trFinOtherA9&lt;&gt;"",CONCATENATE(Y63,": ",trFinOtherA9,"; "),""),IF(trFinOtherB9&lt;&gt;"",CONCATENATE(E64,": ",trFinOtherB9,"; "),""),IF(trFinOtherC9&lt;&gt;"",CONCATENATE(L64,": ",trFinOtherC9,"; "),""),IF(trFinOtherD9&lt;&gt;"",CONCATENATE(S64,": ",trFinOtherD9,"; "),""),IF(trFinOtherE9&lt;&gt;"",CONCATENATE(Y64,": ",trFinOtherE9,"; "),""))),"")</f>
        <v/>
      </c>
    </row>
    <row r="160" spans="1:35" x14ac:dyDescent="0.3">
      <c r="AG160" s="305" t="str">
        <f>IF(trCoding&gt;9,(CONCATENATE("Financial Coding Split 10 - ",IF(trFinAmt10&lt;&gt;0,CONCATENATE("Amount: $",trFinAmt10,"; "),""),IF(trFinPercent10&lt;&gt;0,CONCATENATE("Percent: ",trFinPercent10*100,"%; "),""),IF(trFinTempl10&lt;&gt;"",CONCATENATE(E66,": ",trFinTempl10,"; "),""),IF(trFinFund10&lt;&gt;"",CONCATENATE(L66,": ",trFinFund10,"; "),""),IF(trFinDept10&lt;&gt;"",CONCATENATE(S66,": ",,trFinUnit10,"; "),""),IF(trFinAppr10&lt;&gt;"",CONCATENATE(Y66,": ",trFinAppr10,"; "),""),IF(trFinFunc10&lt;&gt;"",CONCATENATE(E67,": ",trFinFunc10,"; "),""),IF(trFinProg10&lt;&gt;"",CONCATENATE(L67,": ",trFinProg10,"; "),""),IF(trFinPhase10&lt;&gt;"",CONCATENATE(S67,": ",trFinPhase10,"; "),""),IF(trFinOtherA10&lt;&gt;"",CONCATENATE(Y67,": ",trFinOtherA10,"; "),""),IF(trFinOtherB10&lt;&gt;"",CONCATENATE(E68,": ",trFinOtherB10,"; "),""),IF(trFinOtherC10&lt;&gt;"",CONCATENATE(L68,": ",trFinOtherC10,"; "),""),IF(trFinOtherD10&lt;&gt;"",CONCATENATE(S68,": ",trFinOtherD10,"; "),""),IF(trFinOtherE10&lt;&gt;"",CONCATENATE(Y68,": ",trFinOtherE10,"; "),""))),"")</f>
        <v/>
      </c>
    </row>
  </sheetData>
  <sheetProtection algorithmName="SHA-512" hashValue="dh4PJx9tY3v1mT5kFBY7FAm8uStb39tas9mwQ1Sz2HdtT8MB2lteqkrqCVWZW0RLvmUCzQR4mvRTmEdbuOPfQg==" saltValue="y4IA4n8vH9+3o/3vm7998w==" spinCount="100000" sheet="1" scenarios="1" formatCells="0" formatRows="0"/>
  <mergeCells count="635">
    <mergeCell ref="B68:D68"/>
    <mergeCell ref="E68:F68"/>
    <mergeCell ref="G68:K68"/>
    <mergeCell ref="L68:M68"/>
    <mergeCell ref="N68:R68"/>
    <mergeCell ref="S68:T68"/>
    <mergeCell ref="U68:X68"/>
    <mergeCell ref="Y68:Z68"/>
    <mergeCell ref="AA68:AE68"/>
    <mergeCell ref="B67:D67"/>
    <mergeCell ref="E67:F67"/>
    <mergeCell ref="G67:K67"/>
    <mergeCell ref="L67:M67"/>
    <mergeCell ref="N67:R67"/>
    <mergeCell ref="S67:T67"/>
    <mergeCell ref="U67:X67"/>
    <mergeCell ref="Y67:Z67"/>
    <mergeCell ref="AA67:AE67"/>
    <mergeCell ref="B65:D66"/>
    <mergeCell ref="E65:AE65"/>
    <mergeCell ref="E66:F66"/>
    <mergeCell ref="G66:K66"/>
    <mergeCell ref="L66:M66"/>
    <mergeCell ref="N66:R66"/>
    <mergeCell ref="S66:T66"/>
    <mergeCell ref="U66:X66"/>
    <mergeCell ref="Y66:Z66"/>
    <mergeCell ref="AA66:AE66"/>
    <mergeCell ref="B64:D64"/>
    <mergeCell ref="E64:F64"/>
    <mergeCell ref="G64:K64"/>
    <mergeCell ref="L64:M64"/>
    <mergeCell ref="N64:R64"/>
    <mergeCell ref="S64:T64"/>
    <mergeCell ref="U64:X64"/>
    <mergeCell ref="Y64:Z64"/>
    <mergeCell ref="AA64:AE64"/>
    <mergeCell ref="B63:D63"/>
    <mergeCell ref="E63:F63"/>
    <mergeCell ref="G63:K63"/>
    <mergeCell ref="L63:M63"/>
    <mergeCell ref="N63:R63"/>
    <mergeCell ref="S63:T63"/>
    <mergeCell ref="U63:X63"/>
    <mergeCell ref="Y63:Z63"/>
    <mergeCell ref="AA63:AE63"/>
    <mergeCell ref="B61:D62"/>
    <mergeCell ref="E61:AE61"/>
    <mergeCell ref="E62:F62"/>
    <mergeCell ref="G62:K62"/>
    <mergeCell ref="L62:M62"/>
    <mergeCell ref="N62:R62"/>
    <mergeCell ref="S62:T62"/>
    <mergeCell ref="U62:X62"/>
    <mergeCell ref="Y62:Z62"/>
    <mergeCell ref="AA62:AE62"/>
    <mergeCell ref="B60:D60"/>
    <mergeCell ref="E60:F60"/>
    <mergeCell ref="G60:K60"/>
    <mergeCell ref="L60:M60"/>
    <mergeCell ref="N60:R60"/>
    <mergeCell ref="S60:T60"/>
    <mergeCell ref="U60:X60"/>
    <mergeCell ref="Y60:Z60"/>
    <mergeCell ref="AA60:AE60"/>
    <mergeCell ref="B59:D59"/>
    <mergeCell ref="E59:F59"/>
    <mergeCell ref="G59:K59"/>
    <mergeCell ref="L59:M59"/>
    <mergeCell ref="N59:R59"/>
    <mergeCell ref="S59:T59"/>
    <mergeCell ref="U59:X59"/>
    <mergeCell ref="Y59:Z59"/>
    <mergeCell ref="AA59:AE59"/>
    <mergeCell ref="B57:D58"/>
    <mergeCell ref="E57:AE57"/>
    <mergeCell ref="E58:F58"/>
    <mergeCell ref="G58:K58"/>
    <mergeCell ref="L58:M58"/>
    <mergeCell ref="N58:R58"/>
    <mergeCell ref="S58:T58"/>
    <mergeCell ref="U58:X58"/>
    <mergeCell ref="Y58:Z58"/>
    <mergeCell ref="AA58:AE58"/>
    <mergeCell ref="B56:D56"/>
    <mergeCell ref="E56:F56"/>
    <mergeCell ref="G56:K56"/>
    <mergeCell ref="L56:M56"/>
    <mergeCell ref="N56:R56"/>
    <mergeCell ref="S56:T56"/>
    <mergeCell ref="U56:X56"/>
    <mergeCell ref="Y56:Z56"/>
    <mergeCell ref="AA56:AE56"/>
    <mergeCell ref="B55:D55"/>
    <mergeCell ref="E55:F55"/>
    <mergeCell ref="G55:K55"/>
    <mergeCell ref="L55:M55"/>
    <mergeCell ref="N55:R55"/>
    <mergeCell ref="S55:T55"/>
    <mergeCell ref="U55:X55"/>
    <mergeCell ref="Y55:Z55"/>
    <mergeCell ref="AA55:AE55"/>
    <mergeCell ref="B53:D54"/>
    <mergeCell ref="E53:AE53"/>
    <mergeCell ref="E54:F54"/>
    <mergeCell ref="G54:K54"/>
    <mergeCell ref="L54:M54"/>
    <mergeCell ref="N54:R54"/>
    <mergeCell ref="S54:T54"/>
    <mergeCell ref="U54:X54"/>
    <mergeCell ref="Y54:Z54"/>
    <mergeCell ref="AA54:AE54"/>
    <mergeCell ref="B52:D52"/>
    <mergeCell ref="E52:F52"/>
    <mergeCell ref="G52:K52"/>
    <mergeCell ref="L52:M52"/>
    <mergeCell ref="N52:R52"/>
    <mergeCell ref="S52:T52"/>
    <mergeCell ref="U52:X52"/>
    <mergeCell ref="Y52:Z52"/>
    <mergeCell ref="AA52:AE52"/>
    <mergeCell ref="B51:D51"/>
    <mergeCell ref="E51:F51"/>
    <mergeCell ref="G51:K51"/>
    <mergeCell ref="L51:M51"/>
    <mergeCell ref="N51:R51"/>
    <mergeCell ref="S51:T51"/>
    <mergeCell ref="U51:X51"/>
    <mergeCell ref="Y51:Z51"/>
    <mergeCell ref="AA51:AE51"/>
    <mergeCell ref="G48:K48"/>
    <mergeCell ref="L48:M48"/>
    <mergeCell ref="N48:R48"/>
    <mergeCell ref="S48:T48"/>
    <mergeCell ref="U48:X48"/>
    <mergeCell ref="Y48:Z48"/>
    <mergeCell ref="AA48:AE48"/>
    <mergeCell ref="B49:D50"/>
    <mergeCell ref="E49:AE49"/>
    <mergeCell ref="E50:F50"/>
    <mergeCell ref="G50:K50"/>
    <mergeCell ref="L50:M50"/>
    <mergeCell ref="N50:R50"/>
    <mergeCell ref="S50:T50"/>
    <mergeCell ref="U50:X50"/>
    <mergeCell ref="Y50:Z50"/>
    <mergeCell ref="AA50:AE50"/>
    <mergeCell ref="B115:AE116"/>
    <mergeCell ref="B117:AE117"/>
    <mergeCell ref="B45:D46"/>
    <mergeCell ref="E45:AE45"/>
    <mergeCell ref="E46:F46"/>
    <mergeCell ref="G46:K46"/>
    <mergeCell ref="L46:M46"/>
    <mergeCell ref="N46:R46"/>
    <mergeCell ref="S46:T46"/>
    <mergeCell ref="U46:X46"/>
    <mergeCell ref="Y46:Z46"/>
    <mergeCell ref="AA46:AE46"/>
    <mergeCell ref="B47:D47"/>
    <mergeCell ref="E47:F47"/>
    <mergeCell ref="G47:K47"/>
    <mergeCell ref="L47:M47"/>
    <mergeCell ref="N47:R47"/>
    <mergeCell ref="S47:T47"/>
    <mergeCell ref="U47:X47"/>
    <mergeCell ref="Y47:Z47"/>
    <mergeCell ref="AA47:AE47"/>
    <mergeCell ref="B48:D48"/>
    <mergeCell ref="E48:F48"/>
    <mergeCell ref="B111:I111"/>
    <mergeCell ref="V142:AA142"/>
    <mergeCell ref="AB142:AE142"/>
    <mergeCell ref="J143:O143"/>
    <mergeCell ref="P143:U143"/>
    <mergeCell ref="V143:AA143"/>
    <mergeCell ref="AB143:AE143"/>
    <mergeCell ref="E44:F44"/>
    <mergeCell ref="G44:K44"/>
    <mergeCell ref="K123:N123"/>
    <mergeCell ref="O123:R123"/>
    <mergeCell ref="S123:AA123"/>
    <mergeCell ref="AB123:AE123"/>
    <mergeCell ref="B107:I107"/>
    <mergeCell ref="J107:Q107"/>
    <mergeCell ref="K118:N118"/>
    <mergeCell ref="R107:T107"/>
    <mergeCell ref="U107:W107"/>
    <mergeCell ref="X107:AE107"/>
    <mergeCell ref="B110:I110"/>
    <mergeCell ref="J110:Q110"/>
    <mergeCell ref="R110:T110"/>
    <mergeCell ref="U110:W110"/>
    <mergeCell ref="B141:C141"/>
    <mergeCell ref="B142:F142"/>
    <mergeCell ref="B143:F143"/>
    <mergeCell ref="G142:I142"/>
    <mergeCell ref="G143:I143"/>
    <mergeCell ref="J142:O142"/>
    <mergeCell ref="Y34:Z34"/>
    <mergeCell ref="AA34:AE34"/>
    <mergeCell ref="E74:J74"/>
    <mergeCell ref="N74:S74"/>
    <mergeCell ref="K74:M74"/>
    <mergeCell ref="B74:D74"/>
    <mergeCell ref="T74:AA74"/>
    <mergeCell ref="AB74:AE74"/>
    <mergeCell ref="B75:D75"/>
    <mergeCell ref="E75:AE75"/>
    <mergeCell ref="N40:R40"/>
    <mergeCell ref="S40:T40"/>
    <mergeCell ref="U40:X40"/>
    <mergeCell ref="Y40:Z40"/>
    <mergeCell ref="AA40:AE40"/>
    <mergeCell ref="E40:F40"/>
    <mergeCell ref="G40:K40"/>
    <mergeCell ref="P142:U142"/>
    <mergeCell ref="L40:M40"/>
    <mergeCell ref="L43:M43"/>
    <mergeCell ref="N43:R43"/>
    <mergeCell ref="S43:T43"/>
    <mergeCell ref="U43:X43"/>
    <mergeCell ref="Y43:Z43"/>
    <mergeCell ref="AA43:AE43"/>
    <mergeCell ref="L39:M39"/>
    <mergeCell ref="N39:R39"/>
    <mergeCell ref="S39:T39"/>
    <mergeCell ref="U39:X39"/>
    <mergeCell ref="Y39:Z39"/>
    <mergeCell ref="AA39:AE39"/>
    <mergeCell ref="E36:F36"/>
    <mergeCell ref="G36:K36"/>
    <mergeCell ref="L36:M36"/>
    <mergeCell ref="G38:K38"/>
    <mergeCell ref="L38:M38"/>
    <mergeCell ref="N38:R38"/>
    <mergeCell ref="S38:T38"/>
    <mergeCell ref="U38:X38"/>
    <mergeCell ref="Y38:Z38"/>
    <mergeCell ref="N36:R36"/>
    <mergeCell ref="S36:T36"/>
    <mergeCell ref="U36:X36"/>
    <mergeCell ref="Y36:Z36"/>
    <mergeCell ref="AA36:AE36"/>
    <mergeCell ref="N86:O86"/>
    <mergeCell ref="E32:F32"/>
    <mergeCell ref="G32:K32"/>
    <mergeCell ref="L32:M32"/>
    <mergeCell ref="N32:R32"/>
    <mergeCell ref="S32:T32"/>
    <mergeCell ref="U32:X32"/>
    <mergeCell ref="Y32:Z32"/>
    <mergeCell ref="AA32:AE32"/>
    <mergeCell ref="E41:AE41"/>
    <mergeCell ref="E42:F42"/>
    <mergeCell ref="G42:K42"/>
    <mergeCell ref="L42:M42"/>
    <mergeCell ref="N42:R42"/>
    <mergeCell ref="S42:T42"/>
    <mergeCell ref="U42:X42"/>
    <mergeCell ref="Y42:Z42"/>
    <mergeCell ref="AA42:AE42"/>
    <mergeCell ref="E43:F43"/>
    <mergeCell ref="G43:K43"/>
    <mergeCell ref="AA38:AE38"/>
    <mergeCell ref="N44:R44"/>
    <mergeCell ref="S44:T44"/>
    <mergeCell ref="J111:Q111"/>
    <mergeCell ref="J112:Q112"/>
    <mergeCell ref="R112:T112"/>
    <mergeCell ref="U112:W112"/>
    <mergeCell ref="X112:AE112"/>
    <mergeCell ref="B108:I108"/>
    <mergeCell ref="J108:Q108"/>
    <mergeCell ref="R108:T108"/>
    <mergeCell ref="X110:AE110"/>
    <mergeCell ref="AB90:AE90"/>
    <mergeCell ref="B91:I91"/>
    <mergeCell ref="U108:W108"/>
    <mergeCell ref="X108:AE108"/>
    <mergeCell ref="B120:J120"/>
    <mergeCell ref="K120:N120"/>
    <mergeCell ref="O120:R120"/>
    <mergeCell ref="S120:AA120"/>
    <mergeCell ref="AB120:AE120"/>
    <mergeCell ref="S119:AA119"/>
    <mergeCell ref="AB119:AE119"/>
    <mergeCell ref="X113:AE113"/>
    <mergeCell ref="B119:J119"/>
    <mergeCell ref="K119:N119"/>
    <mergeCell ref="O119:R119"/>
    <mergeCell ref="S118:AA118"/>
    <mergeCell ref="R111:T111"/>
    <mergeCell ref="U111:W111"/>
    <mergeCell ref="X111:AE111"/>
    <mergeCell ref="B112:I112"/>
    <mergeCell ref="AB94:AE94"/>
    <mergeCell ref="B96:I96"/>
    <mergeCell ref="J96:L96"/>
    <mergeCell ref="M96:P96"/>
    <mergeCell ref="Y88:AA88"/>
    <mergeCell ref="AB88:AE88"/>
    <mergeCell ref="B113:I113"/>
    <mergeCell ref="J113:Q113"/>
    <mergeCell ref="B83:AE84"/>
    <mergeCell ref="B85:P85"/>
    <mergeCell ref="Q85:AE85"/>
    <mergeCell ref="B87:I87"/>
    <mergeCell ref="J87:L87"/>
    <mergeCell ref="M87:P87"/>
    <mergeCell ref="Q87:X87"/>
    <mergeCell ref="Y87:AA87"/>
    <mergeCell ref="AB87:AE87"/>
    <mergeCell ref="M95:P95"/>
    <mergeCell ref="Q95:X95"/>
    <mergeCell ref="Y95:AA95"/>
    <mergeCell ref="AB95:AE95"/>
    <mergeCell ref="Y97:AA97"/>
    <mergeCell ref="Q97:X97"/>
    <mergeCell ref="AB89:AE89"/>
    <mergeCell ref="B94:I94"/>
    <mergeCell ref="J94:L94"/>
    <mergeCell ref="M94:P94"/>
    <mergeCell ref="Q94:X94"/>
    <mergeCell ref="B3:H4"/>
    <mergeCell ref="I3:J4"/>
    <mergeCell ref="K3:T4"/>
    <mergeCell ref="U3:Y3"/>
    <mergeCell ref="U4:Y4"/>
    <mergeCell ref="Z3:AE3"/>
    <mergeCell ref="Z4:AE4"/>
    <mergeCell ref="P5:AE5"/>
    <mergeCell ref="B5:O5"/>
    <mergeCell ref="B81:D81"/>
    <mergeCell ref="E81:AE81"/>
    <mergeCell ref="B80:D80"/>
    <mergeCell ref="AB17:AE17"/>
    <mergeCell ref="O7:Q7"/>
    <mergeCell ref="O8:Q8"/>
    <mergeCell ref="B15:AE15"/>
    <mergeCell ref="B16:L16"/>
    <mergeCell ref="M16:P16"/>
    <mergeCell ref="Q16:AA16"/>
    <mergeCell ref="AB16:AE16"/>
    <mergeCell ref="B17:L17"/>
    <mergeCell ref="M17:P17"/>
    <mergeCell ref="Q17:AA17"/>
    <mergeCell ref="B7:N7"/>
    <mergeCell ref="B8:N8"/>
    <mergeCell ref="B9:D9"/>
    <mergeCell ref="L44:M44"/>
    <mergeCell ref="B10:C10"/>
    <mergeCell ref="R7:U7"/>
    <mergeCell ref="R8:U8"/>
    <mergeCell ref="V7:AE7"/>
    <mergeCell ref="V8:AE8"/>
    <mergeCell ref="E9:F9"/>
    <mergeCell ref="U44:X44"/>
    <mergeCell ref="Y44:Z44"/>
    <mergeCell ref="AA44:AE44"/>
    <mergeCell ref="B139:J139"/>
    <mergeCell ref="O135:AA135"/>
    <mergeCell ref="AB135:AE135"/>
    <mergeCell ref="K132:N132"/>
    <mergeCell ref="R71:AE71"/>
    <mergeCell ref="B69:AE69"/>
    <mergeCell ref="F70:G70"/>
    <mergeCell ref="B76:AE76"/>
    <mergeCell ref="B70:E70"/>
    <mergeCell ref="H70:AE70"/>
    <mergeCell ref="B72:AE72"/>
    <mergeCell ref="C71:P71"/>
    <mergeCell ref="Q79:Z79"/>
    <mergeCell ref="AA79:AE79"/>
    <mergeCell ref="B78:P78"/>
    <mergeCell ref="Q78:Z78"/>
    <mergeCell ref="AA78:AE78"/>
    <mergeCell ref="B79:P79"/>
    <mergeCell ref="E80:AE80"/>
    <mergeCell ref="B88:I88"/>
    <mergeCell ref="J88:L88"/>
    <mergeCell ref="M88:P88"/>
    <mergeCell ref="Q88:X88"/>
    <mergeCell ref="B114:C114"/>
    <mergeCell ref="S127:AA127"/>
    <mergeCell ref="O140:AA140"/>
    <mergeCell ref="B138:J138"/>
    <mergeCell ref="K138:N138"/>
    <mergeCell ref="AB137:AE137"/>
    <mergeCell ref="B140:J140"/>
    <mergeCell ref="K140:N140"/>
    <mergeCell ref="AB140:AE140"/>
    <mergeCell ref="B130:J130"/>
    <mergeCell ref="K130:N130"/>
    <mergeCell ref="AB130:AE130"/>
    <mergeCell ref="K139:N139"/>
    <mergeCell ref="AB139:AE139"/>
    <mergeCell ref="B136:J136"/>
    <mergeCell ref="K136:N136"/>
    <mergeCell ref="AB136:AE136"/>
    <mergeCell ref="O136:AA136"/>
    <mergeCell ref="O137:AA137"/>
    <mergeCell ref="O138:AA138"/>
    <mergeCell ref="O139:AA139"/>
    <mergeCell ref="B135:J135"/>
    <mergeCell ref="K135:N135"/>
    <mergeCell ref="AB138:AE138"/>
    <mergeCell ref="B77:C77"/>
    <mergeCell ref="B82:C82"/>
    <mergeCell ref="B86:C86"/>
    <mergeCell ref="O130:AA130"/>
    <mergeCell ref="O131:AA131"/>
    <mergeCell ref="O118:R118"/>
    <mergeCell ref="M97:P97"/>
    <mergeCell ref="R106:T106"/>
    <mergeCell ref="AB91:AE91"/>
    <mergeCell ref="B92:I92"/>
    <mergeCell ref="J92:L92"/>
    <mergeCell ref="M92:P92"/>
    <mergeCell ref="Q92:X92"/>
    <mergeCell ref="Y92:AA92"/>
    <mergeCell ref="B98:C98"/>
    <mergeCell ref="AB97:AE97"/>
    <mergeCell ref="B104:I104"/>
    <mergeCell ref="J104:Q104"/>
    <mergeCell ref="Y94:AA94"/>
    <mergeCell ref="Y91:AA91"/>
    <mergeCell ref="Y96:AA96"/>
    <mergeCell ref="B95:I95"/>
    <mergeCell ref="B148:AE148"/>
    <mergeCell ref="B149:AE149"/>
    <mergeCell ref="B99:AE102"/>
    <mergeCell ref="B103:I103"/>
    <mergeCell ref="J103:Q103"/>
    <mergeCell ref="R103:T103"/>
    <mergeCell ref="U103:W103"/>
    <mergeCell ref="X103:AE103"/>
    <mergeCell ref="R113:T113"/>
    <mergeCell ref="U113:W113"/>
    <mergeCell ref="AB118:AE118"/>
    <mergeCell ref="B128:J128"/>
    <mergeCell ref="K128:N128"/>
    <mergeCell ref="O128:R128"/>
    <mergeCell ref="B118:J118"/>
    <mergeCell ref="B137:J137"/>
    <mergeCell ref="K137:N137"/>
    <mergeCell ref="AB128:AE128"/>
    <mergeCell ref="B109:I109"/>
    <mergeCell ref="J109:Q109"/>
    <mergeCell ref="R109:T109"/>
    <mergeCell ref="U109:W109"/>
    <mergeCell ref="X109:AE109"/>
    <mergeCell ref="J106:Q106"/>
    <mergeCell ref="G30:K30"/>
    <mergeCell ref="N30:R30"/>
    <mergeCell ref="B19:AE19"/>
    <mergeCell ref="O21:S21"/>
    <mergeCell ref="O20:S20"/>
    <mergeCell ref="K20:N20"/>
    <mergeCell ref="K21:N21"/>
    <mergeCell ref="U31:X31"/>
    <mergeCell ref="E31:F31"/>
    <mergeCell ref="AA31:AE31"/>
    <mergeCell ref="G31:K31"/>
    <mergeCell ref="L31:M31"/>
    <mergeCell ref="S31:T31"/>
    <mergeCell ref="D25:AE25"/>
    <mergeCell ref="B21:J21"/>
    <mergeCell ref="Z29:AD29"/>
    <mergeCell ref="B29:D30"/>
    <mergeCell ref="Q89:X89"/>
    <mergeCell ref="Y89:AA89"/>
    <mergeCell ref="B90:I90"/>
    <mergeCell ref="J90:L90"/>
    <mergeCell ref="M90:P90"/>
    <mergeCell ref="Q90:X90"/>
    <mergeCell ref="Y90:AA90"/>
    <mergeCell ref="Q96:X96"/>
    <mergeCell ref="B89:I89"/>
    <mergeCell ref="J89:L89"/>
    <mergeCell ref="M89:P89"/>
    <mergeCell ref="J91:L91"/>
    <mergeCell ref="M91:P91"/>
    <mergeCell ref="Q91:X91"/>
    <mergeCell ref="AB92:AE92"/>
    <mergeCell ref="B93:I93"/>
    <mergeCell ref="J93:L93"/>
    <mergeCell ref="M93:P93"/>
    <mergeCell ref="Q93:X93"/>
    <mergeCell ref="Y93:AA93"/>
    <mergeCell ref="AB93:AE93"/>
    <mergeCell ref="U106:W106"/>
    <mergeCell ref="X106:AE106"/>
    <mergeCell ref="R104:T104"/>
    <mergeCell ref="U104:W104"/>
    <mergeCell ref="X104:AE104"/>
    <mergeCell ref="B105:I105"/>
    <mergeCell ref="J105:Q105"/>
    <mergeCell ref="R105:T105"/>
    <mergeCell ref="U105:W105"/>
    <mergeCell ref="X105:AE105"/>
    <mergeCell ref="B106:I106"/>
    <mergeCell ref="AB96:AE96"/>
    <mergeCell ref="B97:I97"/>
    <mergeCell ref="J97:L97"/>
    <mergeCell ref="J95:L95"/>
    <mergeCell ref="O132:AA132"/>
    <mergeCell ref="AB132:AE132"/>
    <mergeCell ref="AB131:AE131"/>
    <mergeCell ref="B129:C129"/>
    <mergeCell ref="AB127:AE127"/>
    <mergeCell ref="B124:J124"/>
    <mergeCell ref="K124:N124"/>
    <mergeCell ref="O124:R124"/>
    <mergeCell ref="S124:AA124"/>
    <mergeCell ref="AB124:AE124"/>
    <mergeCell ref="B126:J126"/>
    <mergeCell ref="K126:N126"/>
    <mergeCell ref="O126:R126"/>
    <mergeCell ref="S126:AA126"/>
    <mergeCell ref="AB126:AE126"/>
    <mergeCell ref="B125:J125"/>
    <mergeCell ref="K125:N125"/>
    <mergeCell ref="O125:R125"/>
    <mergeCell ref="S125:AA125"/>
    <mergeCell ref="S128:AA128"/>
    <mergeCell ref="B131:J131"/>
    <mergeCell ref="K131:N131"/>
    <mergeCell ref="B133:J133"/>
    <mergeCell ref="K133:N133"/>
    <mergeCell ref="O133:AA133"/>
    <mergeCell ref="AB133:AE133"/>
    <mergeCell ref="B134:J134"/>
    <mergeCell ref="K134:N134"/>
    <mergeCell ref="O134:AA134"/>
    <mergeCell ref="AB134:AE134"/>
    <mergeCell ref="B121:J121"/>
    <mergeCell ref="K121:N121"/>
    <mergeCell ref="O121:R121"/>
    <mergeCell ref="S121:AA121"/>
    <mergeCell ref="AB121:AE121"/>
    <mergeCell ref="B122:J122"/>
    <mergeCell ref="K122:N122"/>
    <mergeCell ref="O122:R122"/>
    <mergeCell ref="S122:AA122"/>
    <mergeCell ref="AB122:AE122"/>
    <mergeCell ref="AB125:AE125"/>
    <mergeCell ref="B127:J127"/>
    <mergeCell ref="K127:N127"/>
    <mergeCell ref="O127:R127"/>
    <mergeCell ref="B132:J132"/>
    <mergeCell ref="B123:J123"/>
    <mergeCell ref="Y35:Z35"/>
    <mergeCell ref="B33:D34"/>
    <mergeCell ref="B36:D36"/>
    <mergeCell ref="B40:D40"/>
    <mergeCell ref="B44:D44"/>
    <mergeCell ref="T21:U21"/>
    <mergeCell ref="B12:C12"/>
    <mergeCell ref="D12:AE12"/>
    <mergeCell ref="E37:AE37"/>
    <mergeCell ref="E38:F38"/>
    <mergeCell ref="J26:N26"/>
    <mergeCell ref="J27:N27"/>
    <mergeCell ref="O26:AE26"/>
    <mergeCell ref="O27:AE27"/>
    <mergeCell ref="L30:M30"/>
    <mergeCell ref="S30:T30"/>
    <mergeCell ref="Y30:Z30"/>
    <mergeCell ref="AA30:AE30"/>
    <mergeCell ref="N31:R31"/>
    <mergeCell ref="U30:X30"/>
    <mergeCell ref="E39:F39"/>
    <mergeCell ref="G39:K39"/>
    <mergeCell ref="E30:F30"/>
    <mergeCell ref="AA35:AE35"/>
    <mergeCell ref="H9:U9"/>
    <mergeCell ref="H10:U10"/>
    <mergeCell ref="V10:AE10"/>
    <mergeCell ref="S13:AE13"/>
    <mergeCell ref="B13:R13"/>
    <mergeCell ref="B28:AE28"/>
    <mergeCell ref="B25:C25"/>
    <mergeCell ref="B26:G26"/>
    <mergeCell ref="B27:G27"/>
    <mergeCell ref="H26:I26"/>
    <mergeCell ref="H27:I27"/>
    <mergeCell ref="B37:D38"/>
    <mergeCell ref="B41:D42"/>
    <mergeCell ref="B31:D31"/>
    <mergeCell ref="B35:D35"/>
    <mergeCell ref="B39:D39"/>
    <mergeCell ref="B43:D43"/>
    <mergeCell ref="S14:AE14"/>
    <mergeCell ref="B14:R14"/>
    <mergeCell ref="E10:G10"/>
    <mergeCell ref="E33:AE33"/>
    <mergeCell ref="E34:F34"/>
    <mergeCell ref="G34:K34"/>
    <mergeCell ref="L34:M34"/>
    <mergeCell ref="N34:R34"/>
    <mergeCell ref="S34:T34"/>
    <mergeCell ref="U34:X34"/>
    <mergeCell ref="Y31:Z31"/>
    <mergeCell ref="B32:D32"/>
    <mergeCell ref="E35:F35"/>
    <mergeCell ref="G35:K35"/>
    <mergeCell ref="L35:M35"/>
    <mergeCell ref="N35:R35"/>
    <mergeCell ref="S35:T35"/>
    <mergeCell ref="U35:X35"/>
    <mergeCell ref="B144:F144"/>
    <mergeCell ref="G144:I144"/>
    <mergeCell ref="J144:O144"/>
    <mergeCell ref="P144:U144"/>
    <mergeCell ref="V144:AA144"/>
    <mergeCell ref="AB144:AE144"/>
    <mergeCell ref="B145:F145"/>
    <mergeCell ref="G145:I145"/>
    <mergeCell ref="J145:O145"/>
    <mergeCell ref="P145:U145"/>
    <mergeCell ref="V145:AA145"/>
    <mergeCell ref="AB145:AE145"/>
    <mergeCell ref="B146:F146"/>
    <mergeCell ref="G146:I146"/>
    <mergeCell ref="J146:O146"/>
    <mergeCell ref="P146:U146"/>
    <mergeCell ref="V146:AA146"/>
    <mergeCell ref="AB146:AE146"/>
    <mergeCell ref="B147:F147"/>
    <mergeCell ref="G147:I147"/>
    <mergeCell ref="J147:O147"/>
    <mergeCell ref="P147:U147"/>
    <mergeCell ref="V147:AA147"/>
    <mergeCell ref="AB147:AE147"/>
  </mergeCells>
  <phoneticPr fontId="50" type="noConversion"/>
  <conditionalFormatting sqref="B82:C82">
    <cfRule type="containsText" dxfId="57" priority="68" operator="containsText" text="Yes">
      <formula>NOT(ISERROR(SEARCH("Yes",B82)))</formula>
    </cfRule>
  </conditionalFormatting>
  <conditionalFormatting sqref="D82:AE82">
    <cfRule type="expression" dxfId="56" priority="67">
      <formula>$B$82="Yes"</formula>
    </cfRule>
  </conditionalFormatting>
  <conditionalFormatting sqref="P86:AE86">
    <cfRule type="expression" dxfId="55" priority="66">
      <formula>$N$86="Yes"</formula>
    </cfRule>
  </conditionalFormatting>
  <conditionalFormatting sqref="N86:O86">
    <cfRule type="containsText" dxfId="54" priority="65" operator="containsText" text="Yes">
      <formula>NOT(ISERROR(SEARCH("Yes",N86)))</formula>
    </cfRule>
  </conditionalFormatting>
  <conditionalFormatting sqref="G30:K30">
    <cfRule type="expression" dxfId="53" priority="61">
      <formula>AND($AE$29&gt;0,trFinTempl1="",AND(trFinFund1="",trFinDept1="",trFinAppr1=""))</formula>
    </cfRule>
  </conditionalFormatting>
  <conditionalFormatting sqref="G38:K38">
    <cfRule type="expression" dxfId="52" priority="59">
      <formula>AND($AE$29&gt;2,trFinTempl3="",AND(trFinFund3="",trFinDept3="",trFinAppr3=""))</formula>
    </cfRule>
  </conditionalFormatting>
  <conditionalFormatting sqref="G42:K42">
    <cfRule type="expression" dxfId="51" priority="58">
      <formula>AND($AE$29&gt;3,trFinTempl4="",AND(trFinFund4="",trFinDept4="",trFinAppr4=""))</formula>
    </cfRule>
  </conditionalFormatting>
  <conditionalFormatting sqref="G34:K34">
    <cfRule type="expression" dxfId="50" priority="55">
      <formula>AND($AE$29&gt;1,trFinTempl2="",AND(trFinFund2="",trFinDept2="",trFinAppr2=""))</formula>
    </cfRule>
  </conditionalFormatting>
  <conditionalFormatting sqref="N34:R34">
    <cfRule type="expression" dxfId="49" priority="53">
      <formula>AND($AE$29&gt;1,trFinTempl2="",OR(trFinFund2="",trFinDept2="",trFinAppr2=""))</formula>
    </cfRule>
  </conditionalFormatting>
  <conditionalFormatting sqref="U34:X34">
    <cfRule type="expression" dxfId="48" priority="52">
      <formula>AND($AE$29&gt;1,trFinTempl2="",OR(trFinFund2="",trFinDept2="",trFinAppr2=""))</formula>
    </cfRule>
  </conditionalFormatting>
  <conditionalFormatting sqref="AA34:AD34">
    <cfRule type="expression" dxfId="47" priority="51">
      <formula>AND($AE$29&gt;1,trFinTempl2="",OR(trFinFund2="",trFinDept2="",trFinAppr2=""))</formula>
    </cfRule>
  </conditionalFormatting>
  <conditionalFormatting sqref="N30:R30">
    <cfRule type="expression" dxfId="46" priority="50">
      <formula>AND($AE$29&gt;0,trFinTempl1="",OR(trFinFund1="",trFinDept1="",trFinAppr1=""))</formula>
    </cfRule>
  </conditionalFormatting>
  <conditionalFormatting sqref="U30:X30">
    <cfRule type="expression" dxfId="45" priority="49">
      <formula>AND($AE$29&gt;0,trFinTempl1="",OR(trFinFund1="",trFinDept1="",trFinAppr1=""))</formula>
    </cfRule>
  </conditionalFormatting>
  <conditionalFormatting sqref="AA30:AD30">
    <cfRule type="expression" dxfId="44" priority="48">
      <formula>AND($AE$29&gt;0,trFinTempl1="",OR(trFinFund1="",trFinDept1="",trFinAppr1=""))</formula>
    </cfRule>
  </conditionalFormatting>
  <conditionalFormatting sqref="N38:R38">
    <cfRule type="expression" dxfId="43" priority="47">
      <formula>AND($AE$29&gt;2,trFinTempl3="",OR(trFinFund3="",trFinDept3="",trFinAppr3=""))</formula>
    </cfRule>
  </conditionalFormatting>
  <conditionalFormatting sqref="U38:X38">
    <cfRule type="expression" dxfId="42" priority="46">
      <formula>AND($AE$29&gt;2,trFinTempl3="",OR(trFinFund3="",trFinDept3="",trFinAppr3=""))</formula>
    </cfRule>
  </conditionalFormatting>
  <conditionalFormatting sqref="AA38:AD38">
    <cfRule type="expression" dxfId="41" priority="45">
      <formula>AND($AE$29&gt;2,trFinTempl3="",OR(trFinFund3="",trFinDept3="",trFinAppr3=""))</formula>
    </cfRule>
  </conditionalFormatting>
  <conditionalFormatting sqref="N42:R42">
    <cfRule type="expression" dxfId="40" priority="44">
      <formula>AND($AE$29&gt;3,trFinTempl4="",OR(trFinFund4="",trFinDept4="",trFinAppr4=""))</formula>
    </cfRule>
  </conditionalFormatting>
  <conditionalFormatting sqref="U42:X42">
    <cfRule type="expression" dxfId="39" priority="43">
      <formula>AND($AE$29&gt;3,trFinTempl4="",OR(trFinFund4="",trFinDept4="",trFinAppr4=""))</formula>
    </cfRule>
  </conditionalFormatting>
  <conditionalFormatting sqref="AA42:AD42">
    <cfRule type="expression" dxfId="38" priority="42">
      <formula>AND($AE$29&gt;3,trFinTempl4="",OR(trFinFund4="",trFinDept4="",trFinAppr4=""))</formula>
    </cfRule>
  </conditionalFormatting>
  <conditionalFormatting sqref="O21:S21">
    <cfRule type="expression" dxfId="37" priority="69">
      <formula>AND($K$21="Yes",$O$21="")</formula>
    </cfRule>
  </conditionalFormatting>
  <conditionalFormatting sqref="V21:AE21">
    <cfRule type="expression" dxfId="36" priority="40">
      <formula>$T$21="Yes"</formula>
    </cfRule>
  </conditionalFormatting>
  <conditionalFormatting sqref="G46:K46 U46:X46 N46:R46">
    <cfRule type="expression" dxfId="35" priority="30">
      <formula>AND($AE$29&gt;4,trFinTempl5="",AND(trFinFund5="",trFinDept5="",trFinAppr5=""))</formula>
    </cfRule>
  </conditionalFormatting>
  <conditionalFormatting sqref="G50:K50 U50:X50 N50:R50">
    <cfRule type="expression" dxfId="34" priority="26">
      <formula>AND($AE$29&gt;5,trFinTempl6="",AND(trFinFund6="",trFinDept6="",trFinAppr6=""))</formula>
    </cfRule>
  </conditionalFormatting>
  <conditionalFormatting sqref="G54:K54 U54:X54 N54:R54">
    <cfRule type="expression" dxfId="33" priority="22">
      <formula>AND($AE$29&gt;6,trFinTempl7="",AND(trFinFund7="",trFinDept7="",trFinAppr7=""))</formula>
    </cfRule>
  </conditionalFormatting>
  <conditionalFormatting sqref="G58:K58 U58:X58 N58:R58">
    <cfRule type="expression" dxfId="32" priority="18">
      <formula>AND($AE$29&gt;7,trFinTempl8="",AND(trFinFund8="",trFinDept8="",trFinAppr8=""))</formula>
    </cfRule>
  </conditionalFormatting>
  <conditionalFormatting sqref="G62:K62 U62:X62 N62:R62">
    <cfRule type="expression" dxfId="31" priority="14">
      <formula>AND($AE$29&gt;8,trFinTempl9="",AND(trFinFund9="",trFinDept9="",trFinAppr9=""))</formula>
    </cfRule>
  </conditionalFormatting>
  <conditionalFormatting sqref="G66:K66 U66:X66 N66:R66">
    <cfRule type="expression" dxfId="30" priority="10">
      <formula>AND($AE$29&gt;9,trFinTempl10="",AND(trFinFund10="",trFinDept10="",trFinAppr10=""))</formula>
    </cfRule>
  </conditionalFormatting>
  <conditionalFormatting sqref="AA46:AE46">
    <cfRule type="expression" dxfId="29" priority="6">
      <formula>AND($AE$29&gt;4,trFinTempl5="",AND(trFinFund5="",trFinDept5="",trFinAppr5=""))</formula>
    </cfRule>
  </conditionalFormatting>
  <conditionalFormatting sqref="AA50:AE50">
    <cfRule type="expression" dxfId="28" priority="5">
      <formula>AND($AE$29&gt;5,trFinTempl6="",AND(trFinFund6="",trFinDept6="",trFinAppr6=""))</formula>
    </cfRule>
  </conditionalFormatting>
  <conditionalFormatting sqref="AA54:AE54">
    <cfRule type="expression" dxfId="27" priority="4">
      <formula>AND($AE$29&gt;6,trFinTempl7="",AND(trFinFund7="",trFinDept7="",trFinAppr7=""))</formula>
    </cfRule>
  </conditionalFormatting>
  <conditionalFormatting sqref="AA58:AE58">
    <cfRule type="expression" dxfId="26" priority="3">
      <formula>AND($AE$29&gt;7,trFinTempl8="",AND(trFinFund8="",trFinDept8="",trFinAppr8=""))</formula>
    </cfRule>
  </conditionalFormatting>
  <conditionalFormatting sqref="AA62:AE62">
    <cfRule type="expression" dxfId="25" priority="2">
      <formula>AND($AE$29&gt;8,trFinTempl9="",AND(trFinFund9="",trFinDept9="",trFinAppr9=""))</formula>
    </cfRule>
  </conditionalFormatting>
  <conditionalFormatting sqref="AA66:AE66">
    <cfRule type="expression" dxfId="24" priority="1">
      <formula>AND($AE$29&gt;9,trFinTempl10="",AND(trFinFund10="",trFinDept10="",trFinAppr10=""))</formula>
    </cfRule>
  </conditionalFormatting>
  <dataValidations xWindow="134" yWindow="907" count="50">
    <dataValidation type="list" allowBlank="1" showInputMessage="1" showErrorMessage="1" sqref="B25 B71:C71 Q71" xr:uid="{00000000-0002-0000-0100-000000000000}">
      <formula1>YesOrNo</formula1>
    </dataValidation>
    <dataValidation type="list" showInputMessage="1" showErrorMessage="1" sqref="AA79:AE79" xr:uid="{00000000-0002-0000-0100-000002000000}">
      <formula1>YesOrNo</formula1>
    </dataValidation>
    <dataValidation allowBlank="1" showInputMessage="1" showErrorMessage="1" promptTitle="ITINERARY - TO (DESTINATION)" prompt="The primary destination for the state travel." sqref="Q17:AA17 V9" xr:uid="{00000000-0002-0000-0100-000004000000}"/>
    <dataValidation allowBlank="1" showErrorMessage="1" sqref="O14:P14" xr:uid="{00000000-0002-0000-0100-000009000000}"/>
    <dataValidation type="list" allowBlank="1" showInputMessage="1" showErrorMessage="1" promptTitle="ACTUALS REQUESTED" prompt="Would the traveler like to be reimbursed for actual expenses rather than receive a daily allowance? (Only for members of the LTC bargaining unit.)" sqref="H26:I26" xr:uid="{00000000-0002-0000-0100-00000A000000}">
      <formula1>YesOrNo</formula1>
    </dataValidation>
    <dataValidation allowBlank="1" showInputMessage="1" showErrorMessage="1" promptTitle="STATE AUTHORIZED TRAVEL" prompt="Specify the dates and locations of authorized state travel, the itinerary with no personal deviation. The state will cover the amount of airfare up to the quoted cost for this itinerary, additional costs are the responsiblity of the traveler." sqref="E75" xr:uid="{00000000-0002-0000-0100-00000F000000}"/>
    <dataValidation allowBlank="1" showInputMessage="1" showErrorMessage="1" promptTitle="CONFERENCE NAME/CLASS TITLE" prompt="Enter the name of the conference or of the training class that the traveler will be attending if applicable." sqref="B79:P79" xr:uid="{00000000-0002-0000-0100-000010000000}"/>
    <dataValidation allowBlank="1" showInputMessage="1" showErrorMessage="1" promptTitle="HOTEL CONFER # / NIGHTLY RATE" prompt="If a special conference rate is being provided by the hotel, provide detail information here." sqref="Q79:Z79" xr:uid="{00000000-0002-0000-0100-000011000000}"/>
    <dataValidation type="list" allowBlank="1" showInputMessage="1" showErrorMessage="1" promptTitle="PRESENTER?" prompt="Will the traveler be a formal presenter at the conference?" sqref="B81:D81" xr:uid="{00000000-0002-0000-0100-000012000000}">
      <formula1>YesOrNo</formula1>
    </dataValidation>
    <dataValidation allowBlank="1" showInputMessage="1" showErrorMessage="1" promptTitle="FLIGHT(S) - FROM" prompt="The departure city or airport code, e.g. Juneau or JNU." sqref="B88:I97" xr:uid="{00000000-0002-0000-0100-000013000000}"/>
    <dataValidation allowBlank="1" showInputMessage="1" showErrorMessage="1" promptTitle="FLIGHT(S) - DEPART" prompt="The date of departure." sqref="J88:L97" xr:uid="{00000000-0002-0000-0100-000014000000}"/>
    <dataValidation allowBlank="1" showInputMessage="1" showErrorMessage="1" promptTitle="FLIGHT(S) - TIME/FLT NO" prompt="If desired a specific flight number or a general time, e.g. AS75 or early morning." sqref="M88:P97" xr:uid="{00000000-0002-0000-0100-000015000000}"/>
    <dataValidation allowBlank="1" showInputMessage="1" showErrorMessage="1" promptTitle="FLIGHT(S) - TO" prompt="The airport code or the name of the city traveling to, e.g. Seattle, WA or SEA." sqref="Q88:X97" xr:uid="{00000000-0002-0000-0100-000016000000}"/>
    <dataValidation allowBlank="1" showInputMessage="1" showErrorMessage="1" promptTitle="FLIGHT(S) - ARRIVE" prompt="The date of arrival." sqref="Y88:AA97" xr:uid="{00000000-0002-0000-0100-000017000000}"/>
    <dataValidation allowBlank="1" showInputMessage="1" showErrorMessage="1" promptTitle="FLIGHT(S) - TIME" prompt="If desired, the requested arrival time or at a general time of day." sqref="AB88:AE97" xr:uid="{00000000-0002-0000-0100-000018000000}"/>
    <dataValidation allowBlank="1" showInputMessage="1" showErrorMessage="1" promptTitle="HOTEL(S) - CITY" prompt="The city in which the traveler is requesting a hotel." sqref="B104:I113" xr:uid="{00000000-0002-0000-0100-000019000000}"/>
    <dataValidation allowBlank="1" showInputMessage="1" showErrorMessage="1" promptTitle="HOTEL(S) - HOTEL/LOCATION" prompt="If desited a specific hotel or a general location, e.g. downtown or near the airport, where the traveler would like to stay." sqref="J104:Q113" xr:uid="{00000000-0002-0000-0100-00001A000000}"/>
    <dataValidation allowBlank="1" showInputMessage="1" showErrorMessage="1" promptTitle="ITINERARY - FROM" prompt="The name of the city where the state travel will begin, i.e. where traveling from." sqref="B17:L17" xr:uid="{00000000-0002-0000-0100-00001B000000}"/>
    <dataValidation type="list" allowBlank="1" showInputMessage="1" showErrorMessage="1" promptTitle="THIRD PARTY PAYER" prompt="Is a third party paying for all or some of the requested travel." sqref="H27:I27" xr:uid="{00000000-0002-0000-0100-00001C000000}">
      <formula1>YesOrNo</formula1>
    </dataValidation>
    <dataValidation allowBlank="1" showInputMessage="1" showErrorMessage="1" promptTitle="HOTEL(S) - CHECK-IN" prompt="The date that the traveler plans to check in to the requested hotel." sqref="R104:T113" xr:uid="{00000000-0002-0000-0100-00001D000000}"/>
    <dataValidation allowBlank="1" showInputMessage="1" showErrorMessage="1" promptTitle="HOTEL(S) - CHECK-OUT" prompt="The date the traveler plans to check-out of the requested hotel." sqref="U104:W113" xr:uid="{00000000-0002-0000-0100-00001E000000}"/>
    <dataValidation allowBlank="1" showInputMessage="1" showErrorMessage="1" promptTitle="HOTEL(S) - COMMENTS" prompt="Enter special requests or comments, e.g. conference code for special rate, handicapped equipped room required, etc." sqref="X104:AE113" xr:uid="{00000000-0002-0000-0100-00001F000000}"/>
    <dataValidation allowBlank="1" showInputMessage="1" showErrorMessage="1" promptTitle="RENTAL CAR(S) - SPECIAL REQUEST" prompt="Provide additional information in the OTHER SPECIAL INSTRUCTIONS section." sqref="AB119:AE128" xr:uid="{00000000-0002-0000-0100-000020000000}"/>
    <dataValidation allowBlank="1" showInputMessage="1" showErrorMessage="1" promptTitle="RENTAL CAR(S) - CITY" prompt="The city where the traveler will pick-up the rental car." sqref="B119:J128" xr:uid="{00000000-0002-0000-0100-000021000000}"/>
    <dataValidation allowBlank="1" showInputMessage="1" showErrorMessage="1" promptTitle="RENTAL CAR(S) - PICKUP DATE" prompt="The date that traveler will pick-up the rental car." sqref="K119:N128" xr:uid="{00000000-0002-0000-0100-000022000000}"/>
    <dataValidation allowBlank="1" showInputMessage="1" showErrorMessage="1" promptTitle="RENTAL CAR(S) - RETURN DATE" prompt="The date that the car will be returned." sqref="O119:R128" xr:uid="{00000000-0002-0000-0100-000023000000}"/>
    <dataValidation allowBlank="1" showInputMessage="1" showErrorMessage="1" promptTitle="RENTAL CAR(S) - RETURN LOCATION" prompt="The name of the city or the location where the car will be returned, if different than the pick-up location." sqref="S119:AA128" xr:uid="{00000000-0002-0000-0100-000024000000}"/>
    <dataValidation allowBlank="1" showInputMessage="1" showErrorMessage="1" promptTitle="OTHER SPECIAL INSTRUCTIONS" prompt="Provide any other necessary details about the trip. Further justification may be required for some requests and can be included in this box or as attachments to the travel request. State travel is arranged per state policies as outlined in AAM 60." sqref="B149:AE149" xr:uid="{00000000-0002-0000-0100-000025000000}"/>
    <dataValidation type="list" allowBlank="1" showInputMessage="1" showErrorMessage="1" promptTitle="PERSONAL TRAVEL" sqref="F70:G70" xr:uid="{00000000-0002-0000-0100-000026000000}">
      <formula1>"No,Yes"</formula1>
    </dataValidation>
    <dataValidation type="list" allowBlank="1" showInputMessage="1" showErrorMessage="1" sqref="B77:C77 B82:C82 B86:C86 B98:C98 B141:C141 B129:C129 N86:O86 B114:C114" xr:uid="{00000000-0002-0000-0100-000027000000}">
      <formula1>"No,Yes"</formula1>
    </dataValidation>
    <dataValidation allowBlank="1" showInputMessage="1" showErrorMessage="1" promptTitle="ITINERARY - DEPARTURE DATE" prompt="The date that state travel will begin." sqref="M17:P17" xr:uid="{00000000-0002-0000-0100-000028000000}"/>
    <dataValidation allowBlank="1" showInputMessage="1" showErrorMessage="1" promptTitle="ITINERARY - RETURN DATE" prompt="The date that state travel ends." sqref="AB17:AE17" xr:uid="{00000000-0002-0000-0100-000029000000}"/>
    <dataValidation type="list" allowBlank="1" showInputMessage="1" showErrorMessage="1" sqref="AE29" xr:uid="{3C6CC10A-62DD-4F70-99F2-B421C8051CE2}">
      <formula1>"1,2,3,4,5,6,7,8,9,10"</formula1>
    </dataValidation>
    <dataValidation allowBlank="1" showInputMessage="1" showErrorMessage="1" promptTitle="PURPOSE OF TRIP" prompt="Provide a brief description of the purpose and business need for the trip. For example, to attend a meeting as a board member for the State Board of Game." sqref="B19" xr:uid="{00000000-0002-0000-0100-000006000000}"/>
    <dataValidation allowBlank="1" showInputMessage="1" showErrorMessage="1" promptTitle="ESTIMATED COST" prompt="The estimated cost of the trip, including traveler reimbursements, based on the requested itinerary." sqref="B21" xr:uid="{00000000-0002-0000-0100-000005000000}"/>
    <dataValidation type="list" allowBlank="1" showErrorMessage="1" promptTitle="PURPOSE OF TRIP" prompt="Provide a brief description of the purpose and business need for the trip. For example, to attend a meeting as a board member for the State Board of Game." sqref="G22:G23" xr:uid="{85F4FA5F-FEF9-4E95-9260-8E1FB3DF732C}">
      <formula1>"No,Yes"</formula1>
    </dataValidation>
    <dataValidation type="list" allowBlank="1" showInputMessage="1" showErrorMessage="1" sqref="E32:F32 L44:M44 S32:T32 Y32:Z32 E36:F36 E40:F40 L32:M32 L36:M36 L40:M40 S44:T44 Y44:Z44 S40:T40 S36:T36 Y36:Z36 Y40:Z40 E44:F44 S48:T48 Y48:Z48 E48:F48 L48:M48 Y52:Z52 E52:F52 L52:M52 S52:T52 S56:T56 Y56:Z56 E56:F56 L56:M56 E60:F60 L60:M60 S60:T60 Y60:Z60 S64:T64 Y64:Z64 E64:F64 L64:M64 E68:F68 L68:M68 S68:T68 Y68:Z68" xr:uid="{F847A009-B4D7-4815-B956-CB3B03841E1F}">
      <formula1>trAcctElem</formula1>
    </dataValidation>
    <dataValidation type="list" allowBlank="1" showInputMessage="1" showErrorMessage="1" sqref="B143:B147" xr:uid="{AE3EA5F2-8D8D-4190-A6FB-341CF2E75C79}">
      <formula1>"CAR/TRUCK,MOTORHOME,ATV,MOTORCYCLE,EQUIPMENT"</formula1>
    </dataValidation>
    <dataValidation allowBlank="1" showErrorMessage="1" promptTitle="ESTIMATED COST" prompt="The estimated cost of the trip, including traveler reimbursements, based on the requested itinerary." sqref="T20" xr:uid="{B5CA3F0B-F165-428F-9A2C-AC2D7474867D}"/>
    <dataValidation type="textLength" operator="equal" allowBlank="1" showInputMessage="1" showErrorMessage="1" errorTitle="Last Four Digits (CTS Account)" error="Please enter the last four (4) digits of the CTS account to be used to book this travel." sqref="O21:S21" xr:uid="{189EF07D-FF44-4632-B555-34ED132EB3BC}">
      <formula1>4</formula1>
    </dataValidation>
    <dataValidation type="list" allowBlank="1" showInputMessage="1" showErrorMessage="1" promptTitle="EXECUTIVE TRAVEL" prompt="Select &quot;Yes&quot; if travel request is for executive travel that will be included in the annual Compensation and Travel Report." sqref="T21:U21" xr:uid="{3F5E5659-D121-47E5-A87B-25956AA42F26}">
      <formula1>YN</formula1>
    </dataValidation>
    <dataValidation allowBlank="1" showInputMessage="1" showErrorMessage="1" promptTitle="FROM TRAVELER INFORMATION" prompt="Enter this information on the preceding Traveler Information tab" sqref="B8:R8 B14:N14 S14:AE14 V8:AH8 B10:N10 V10:AH10 B12:N12" xr:uid="{61E0712D-4E06-4195-B60B-9781213B335A}"/>
    <dataValidation type="textLength" operator="equal" allowBlank="1" showInputMessage="1" showErrorMessage="1" errorTitle="TEXT LENGTH" error="VALUE MUST BE 4 CHARACTERS IN LENGTH" sqref="U62:X62 N30:R30 U30:X30 U58:X58 U54:X54 U50:X50 U46:X46 U42:X42 U38:X38 U34:X34 N66:R66 N62:R62 N58:R58 N34:R34 N38:R38 N42:R42 N46:R46 N50:R50 N54:R54 U66:X66" xr:uid="{FF387E41-4B1C-4468-A32A-6D6895CB1086}">
      <formula1>4</formula1>
    </dataValidation>
    <dataValidation type="textLength" allowBlank="1" showInputMessage="1" showErrorMessage="1" errorTitle="TEXT LENGTH" error="VALUE MUST BE BETWEEN 4 AND 6 CHARACTERS IN LENGTH" sqref="AA67:AE67 AA31:AE31 AA63:AE63 AA35:AE35 AA39:AE39 AA43:AE43 AA47:AE47 AA51:AE51 AA55:AE55 AA59:AE59" xr:uid="{2A41E847-17ED-4DD2-A78E-0AD0EFFE5A4D}">
      <formula1>4</formula1>
      <formula2>6</formula2>
    </dataValidation>
    <dataValidation type="textLength" allowBlank="1" showInputMessage="1" showErrorMessage="1" errorTitle="TEXT LENGTH" error="VALUE MUST BE BETWEEN 7 AND 9 CHARACTERS IN LENGTH" sqref="AA30:AE30 AA34:AE34 AA38:AE38 AA42:AE42 AA46:AE46 AA50:AE50 AA54:AE54 AA58:AE58 AA62:AE62 AA66:AE66" xr:uid="{97500F6B-D7E4-416F-9DB1-B2879370A424}">
      <formula1>7</formula1>
      <formula2>9</formula2>
    </dataValidation>
    <dataValidation type="textLength" allowBlank="1" showInputMessage="1" showErrorMessage="1" errorTitle="TEXT LENGTH" error="VALUE MUST BE BETWEEN 3 AND 4 CHARACTERS IN LENGTH" sqref="G31:K31 G35:K35 G39:K39 G43:K43 G47:K47 G51:K51 G55:K55 G59:K59 G63:K63 G67:K67" xr:uid="{8C508A7D-5734-45E9-9BF2-C59D131C9FA9}">
      <formula1>3</formula1>
      <formula2>4</formula2>
    </dataValidation>
    <dataValidation type="textLength" allowBlank="1" showInputMessage="1" showErrorMessage="1" errorTitle="TEXT LENGTH" error="VALUE MUST BE BETWEEN 4 AND 10 CHARACTERS IN LENGTH" sqref="N31:R31 N35:R35 N39:R39 N43:R43 N47:R47 N51:R51 N55:R55 N59:R59 N63:R63 N67:R67" xr:uid="{C2DA4697-BAD5-4FE5-B3FB-315842AA9097}">
      <formula1>4</formula1>
      <formula2>10</formula2>
    </dataValidation>
    <dataValidation type="textLength" allowBlank="1" showInputMessage="1" showErrorMessage="1" errorTitle="TEXT LENGTH" error="VALUE MUST BE BETWEEN 5 AND 6 CHARACTERS IN LENGTH" sqref="U31:X31 U35:X35 U39:X39 U43:X43 U47:X47 U51:X51 U55:X55 U59:X59 U63:X63 U67:X67" xr:uid="{6F999F01-DC23-44A0-97CF-E3CC9948DF21}">
      <formula1>5</formula1>
      <formula2>6</formula2>
    </dataValidation>
    <dataValidation type="list" allowBlank="1" showErrorMessage="1" promptTitle="PURPOSE OF TRIP" prompt="Provide a brief description of the purpose and business need for the trip. For example, to attend a meeting as a board member for the State Board of Game." sqref="K21:N21" xr:uid="{9FE7CC8E-D7B4-4407-BCA6-AF5F8867EC88}">
      <formula1>"CTS,ONE CARD"</formula1>
    </dataValidation>
    <dataValidation type="textLength" allowBlank="1" showInputMessage="1" showErrorMessage="1" errorTitle="TEXT LENGTH" error="VALUE MUST BE BETWEEN 4 AND 12 CHARACTERS IN LENGTH" sqref="G30:K30 G34:K34 G38:K38 G42:K42 G46:K46 G50:K50 G54:K54 G58:K58 G62:K62 G66:K66" xr:uid="{F014ABCA-59ED-4A2A-AFE1-3B5FEB4B4B11}">
      <formula1>4</formula1>
      <formula2>12</formula2>
    </dataValidation>
  </dataValidations>
  <hyperlinks>
    <hyperlink ref="Q85" r:id="rId1" xr:uid="{00000000-0004-0000-0100-000000000000}"/>
    <hyperlink ref="B85" r:id="rId2" location="070" xr:uid="{00000000-0004-0000-0100-000001000000}"/>
    <hyperlink ref="B5:O5" r:id="rId3" display="Send New Booking Requests to: doa.ssoa.newbooking@alaska.gov" xr:uid="{80DAD1B6-9CF8-4C70-B005-5AFCB0AE4A7A}"/>
    <hyperlink ref="P5:AE5" r:id="rId4" display="Send Requests TAPO Only requests to: doa.ssoa.selfbooking@alaska.gov" xr:uid="{672C1B28-5561-4811-8463-39AB78C0C27F}"/>
    <hyperlink ref="B117" r:id="rId5" location="120" xr:uid="{350D4BAD-81B5-4B93-9725-29D591226237}"/>
    <hyperlink ref="B117:AE117" r:id="rId6" location="120" display="http://doa.alaska.gov/dof/manuals/aam/resource/60t.pdf#120" xr:uid="{0710F478-A38E-473A-8F24-31A48E2148FB}"/>
  </hyperlinks>
  <pageMargins left="0.25" right="0.25" top="0.75" bottom="0.75" header="0.3" footer="0.3"/>
  <pageSetup orientation="portrait" r:id="rId7"/>
  <headerFooter>
    <oddFooter>&amp;R&amp;8&amp;"Calibri"Printed: &amp;D | Form Revised: 01/04/2024</oddFooter>
  </headerFooter>
  <drawing r:id="rId8"/>
  <legacyDrawing r:id="rId9"/>
  <controls>
    <mc:AlternateContent xmlns:mc="http://schemas.openxmlformats.org/markup-compatibility/2006">
      <mc:Choice Requires="x14">
        <control shapeId="20578" r:id="rId10" name="GOVTravel">
          <controlPr defaultSize="0" autoLine="0" linkedCell="AO23" r:id="rId11">
            <anchor moveWithCells="1" sizeWithCells="1">
              <from>
                <xdr:col>17</xdr:col>
                <xdr:colOff>76200</xdr:colOff>
                <xdr:row>22</xdr:row>
                <xdr:rowOff>426720</xdr:rowOff>
              </from>
              <to>
                <xdr:col>29</xdr:col>
                <xdr:colOff>190500</xdr:colOff>
                <xdr:row>22</xdr:row>
                <xdr:rowOff>655320</xdr:rowOff>
              </to>
            </anchor>
          </controlPr>
        </control>
      </mc:Choice>
      <mc:Fallback>
        <control shapeId="20578" r:id="rId10" name="GOVTravel"/>
      </mc:Fallback>
    </mc:AlternateContent>
    <mc:AlternateContent xmlns:mc="http://schemas.openxmlformats.org/markup-compatibility/2006">
      <mc:Choice Requires="x14">
        <control shapeId="20576" r:id="rId12" name="LegTravel">
          <controlPr defaultSize="0" autoLine="0" linkedCell="AN23" r:id="rId13">
            <anchor moveWithCells="1" sizeWithCells="1">
              <from>
                <xdr:col>17</xdr:col>
                <xdr:colOff>76200</xdr:colOff>
                <xdr:row>22</xdr:row>
                <xdr:rowOff>228600</xdr:rowOff>
              </from>
              <to>
                <xdr:col>29</xdr:col>
                <xdr:colOff>190500</xdr:colOff>
                <xdr:row>22</xdr:row>
                <xdr:rowOff>457200</xdr:rowOff>
              </to>
            </anchor>
          </controlPr>
        </control>
      </mc:Choice>
      <mc:Fallback>
        <control shapeId="20576" r:id="rId12" name="LegTravel"/>
      </mc:Fallback>
    </mc:AlternateContent>
    <mc:AlternateContent xmlns:mc="http://schemas.openxmlformats.org/markup-compatibility/2006">
      <mc:Choice Requires="x14">
        <control shapeId="20575" r:id="rId14" name="DeptTravel">
          <controlPr defaultSize="0" autoLine="0" autoPict="0" linkedCell="AM23" r:id="rId15">
            <anchor moveWithCells="1" sizeWithCells="1">
              <from>
                <xdr:col>17</xdr:col>
                <xdr:colOff>76200</xdr:colOff>
                <xdr:row>22</xdr:row>
                <xdr:rowOff>30480</xdr:rowOff>
              </from>
              <to>
                <xdr:col>29</xdr:col>
                <xdr:colOff>182880</xdr:colOff>
                <xdr:row>22</xdr:row>
                <xdr:rowOff>259080</xdr:rowOff>
              </to>
            </anchor>
          </controlPr>
        </control>
      </mc:Choice>
      <mc:Fallback>
        <control shapeId="20575" r:id="rId14" name="DeptTravel"/>
      </mc:Fallback>
    </mc:AlternateContent>
    <mc:AlternateContent xmlns:mc="http://schemas.openxmlformats.org/markup-compatibility/2006">
      <mc:Choice Requires="x14">
        <control shapeId="20574" r:id="rId16" name="ConstTravel">
          <controlPr defaultSize="0" autoLine="0" linkedCell="AL23" r:id="rId17">
            <anchor moveWithCells="1" sizeWithCells="1">
              <from>
                <xdr:col>2</xdr:col>
                <xdr:colOff>45720</xdr:colOff>
                <xdr:row>22</xdr:row>
                <xdr:rowOff>419100</xdr:rowOff>
              </from>
              <to>
                <xdr:col>14</xdr:col>
                <xdr:colOff>152400</xdr:colOff>
                <xdr:row>22</xdr:row>
                <xdr:rowOff>647700</xdr:rowOff>
              </to>
            </anchor>
          </controlPr>
        </control>
      </mc:Choice>
      <mc:Fallback>
        <control shapeId="20574" r:id="rId16" name="ConstTravel"/>
      </mc:Fallback>
    </mc:AlternateContent>
    <mc:AlternateContent xmlns:mc="http://schemas.openxmlformats.org/markup-compatibility/2006">
      <mc:Choice Requires="x14">
        <control shapeId="20573" r:id="rId18" name="ConfTravel">
          <controlPr defaultSize="0" autoLine="0" linkedCell="AK23" r:id="rId19">
            <anchor moveWithCells="1" sizeWithCells="1">
              <from>
                <xdr:col>2</xdr:col>
                <xdr:colOff>45720</xdr:colOff>
                <xdr:row>22</xdr:row>
                <xdr:rowOff>220980</xdr:rowOff>
              </from>
              <to>
                <xdr:col>14</xdr:col>
                <xdr:colOff>152400</xdr:colOff>
                <xdr:row>22</xdr:row>
                <xdr:rowOff>449580</xdr:rowOff>
              </to>
            </anchor>
          </controlPr>
        </control>
      </mc:Choice>
      <mc:Fallback>
        <control shapeId="20573" r:id="rId18" name="ConfTravel"/>
      </mc:Fallback>
    </mc:AlternateContent>
    <mc:AlternateContent xmlns:mc="http://schemas.openxmlformats.org/markup-compatibility/2006">
      <mc:Choice Requires="x14">
        <control shapeId="20572" r:id="rId20" name="BoardTravel">
          <controlPr defaultSize="0" autoLine="0" linkedCell="AJ23" r:id="rId21">
            <anchor moveWithCells="1" sizeWithCells="1">
              <from>
                <xdr:col>2</xdr:col>
                <xdr:colOff>45720</xdr:colOff>
                <xdr:row>22</xdr:row>
                <xdr:rowOff>45720</xdr:rowOff>
              </from>
              <to>
                <xdr:col>14</xdr:col>
                <xdr:colOff>152400</xdr:colOff>
                <xdr:row>22</xdr:row>
                <xdr:rowOff>274320</xdr:rowOff>
              </to>
            </anchor>
          </controlPr>
        </control>
      </mc:Choice>
      <mc:Fallback>
        <control shapeId="20572" r:id="rId20" name="BoardTravel"/>
      </mc:Fallback>
    </mc:AlternateContent>
    <mc:AlternateContent xmlns:mc="http://schemas.openxmlformats.org/markup-compatibility/2006">
      <mc:Choice Requires="x14">
        <control shapeId="20492" r:id="rId22" name="Button 12">
          <controlPr defaultSize="0" print="0" autoFill="0" autoPict="0" macro="[0]!Sheet1.insert_air_row">
            <anchor moveWithCells="1" sizeWithCells="1">
              <from>
                <xdr:col>5</xdr:col>
                <xdr:colOff>175260</xdr:colOff>
                <xdr:row>76</xdr:row>
                <xdr:rowOff>0</xdr:rowOff>
              </from>
              <to>
                <xdr:col>8</xdr:col>
                <xdr:colOff>175260</xdr:colOff>
                <xdr:row>76</xdr:row>
                <xdr:rowOff>0</xdr:rowOff>
              </to>
            </anchor>
          </controlPr>
        </control>
      </mc:Choice>
    </mc:AlternateContent>
    <mc:AlternateContent xmlns:mc="http://schemas.openxmlformats.org/markup-compatibility/2006">
      <mc:Choice Requires="x14">
        <control shapeId="20493" r:id="rId23" name="Button 13">
          <controlPr defaultSize="0" print="0" autoFill="0" autoPict="0" macro="[0]!insert_hotel_row">
            <anchor moveWithCells="1" sizeWithCells="1">
              <from>
                <xdr:col>5</xdr:col>
                <xdr:colOff>175260</xdr:colOff>
                <xdr:row>76</xdr:row>
                <xdr:rowOff>0</xdr:rowOff>
              </from>
              <to>
                <xdr:col>8</xdr:col>
                <xdr:colOff>152400</xdr:colOff>
                <xdr:row>76</xdr:row>
                <xdr:rowOff>0</xdr:rowOff>
              </to>
            </anchor>
          </controlPr>
        </control>
      </mc:Choice>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6" tint="0.59999389629810485"/>
    <pageSetUpPr fitToPage="1"/>
  </sheetPr>
  <dimension ref="A1:BP70"/>
  <sheetViews>
    <sheetView showGridLines="0" zoomScaleNormal="100" workbookViewId="0">
      <pane ySplit="11" topLeftCell="A12" activePane="bottomLeft" state="frozen"/>
      <selection activeCell="T8" sqref="T8:W8"/>
      <selection pane="bottomLeft" activeCell="B33" sqref="B33:D33"/>
    </sheetView>
  </sheetViews>
  <sheetFormatPr defaultColWidth="3.33203125" defaultRowHeight="14.4" x14ac:dyDescent="0.3"/>
  <cols>
    <col min="1" max="1" width="3.33203125" style="10" customWidth="1"/>
    <col min="2" max="2" width="3.33203125" style="17" customWidth="1"/>
    <col min="3" max="4" width="3.33203125" style="17"/>
    <col min="5" max="5" width="3.33203125" style="17" customWidth="1"/>
    <col min="6" max="6" width="3.33203125" style="17"/>
    <col min="7" max="7" width="3.33203125" style="17" customWidth="1"/>
    <col min="8" max="12" width="3.33203125" style="17"/>
    <col min="13" max="13" width="3.33203125" style="17" customWidth="1"/>
    <col min="14" max="15" width="3.33203125" style="17"/>
    <col min="16" max="17" width="3.33203125" style="17" customWidth="1"/>
    <col min="18" max="18" width="3.33203125" style="17"/>
    <col min="19" max="19" width="3.33203125" style="17" customWidth="1"/>
    <col min="20" max="20" width="3.33203125" style="17"/>
    <col min="21" max="21" width="3.44140625" style="17" customWidth="1"/>
    <col min="22" max="28" width="3.33203125" style="17" customWidth="1"/>
    <col min="29" max="32" width="3.33203125" style="17"/>
    <col min="33" max="33" width="6.88671875" style="108" customWidth="1"/>
    <col min="34" max="34" width="70.6640625" style="328" hidden="1" customWidth="1"/>
    <col min="35" max="35" width="9.33203125" style="328" hidden="1" customWidth="1"/>
    <col min="36" max="36" width="30.5546875" style="328" hidden="1" customWidth="1"/>
    <col min="37" max="45" width="3.33203125" style="107" hidden="1" customWidth="1"/>
    <col min="46" max="46" width="7" style="107" hidden="1" customWidth="1"/>
    <col min="47" max="47" width="6.33203125" style="107" hidden="1" customWidth="1"/>
    <col min="48" max="48" width="3.33203125" style="107"/>
    <col min="49" max="55" width="3.33203125" style="92"/>
    <col min="56" max="67" width="3.33203125" style="17"/>
    <col min="68" max="16384" width="3.33203125" style="10"/>
  </cols>
  <sheetData>
    <row r="1" spans="1:68" ht="15.75" customHeight="1" x14ac:dyDescent="0.3">
      <c r="B1" s="31" t="s">
        <v>128</v>
      </c>
      <c r="AG1" s="107"/>
      <c r="AH1" s="108"/>
      <c r="AI1" s="327"/>
      <c r="AK1" s="328"/>
      <c r="BP1" s="17"/>
    </row>
    <row r="2" spans="1:68" x14ac:dyDescent="0.3">
      <c r="B2" s="604" t="s">
        <v>327</v>
      </c>
      <c r="C2" s="605"/>
      <c r="D2" s="605"/>
      <c r="E2" s="605"/>
      <c r="F2" s="605"/>
      <c r="G2" s="17" t="s">
        <v>110</v>
      </c>
      <c r="H2" s="10"/>
      <c r="AC2" s="92"/>
      <c r="AG2" s="107"/>
      <c r="AH2" s="108"/>
      <c r="AI2" s="327"/>
      <c r="AK2" s="328"/>
      <c r="BP2" s="17"/>
    </row>
    <row r="3" spans="1:68" x14ac:dyDescent="0.3">
      <c r="B3" s="606" t="s">
        <v>328</v>
      </c>
      <c r="C3" s="606"/>
      <c r="D3" s="606"/>
      <c r="E3" s="606"/>
      <c r="F3" s="606"/>
      <c r="G3" s="17" t="s">
        <v>145</v>
      </c>
      <c r="H3" s="10"/>
      <c r="AG3" s="107"/>
      <c r="AH3" s="108"/>
      <c r="AI3" s="327" t="s">
        <v>133</v>
      </c>
      <c r="AJ3" s="328" t="b">
        <v>0</v>
      </c>
      <c r="AK3" s="328"/>
      <c r="BP3" s="17"/>
    </row>
    <row r="4" spans="1:68" x14ac:dyDescent="0.3">
      <c r="B4" s="607" t="s">
        <v>84</v>
      </c>
      <c r="C4" s="606"/>
      <c r="D4" s="606"/>
      <c r="E4" s="606"/>
      <c r="F4" s="606"/>
      <c r="G4" s="92" t="s">
        <v>294</v>
      </c>
      <c r="H4" s="10"/>
      <c r="AG4" s="107"/>
      <c r="AH4" s="327" t="s">
        <v>134</v>
      </c>
      <c r="AI4" s="328" t="b">
        <v>1</v>
      </c>
      <c r="BP4" s="17"/>
    </row>
    <row r="5" spans="1:68" x14ac:dyDescent="0.3">
      <c r="B5" s="606" t="s">
        <v>84</v>
      </c>
      <c r="C5" s="606"/>
      <c r="D5" s="606"/>
      <c r="E5" s="606"/>
      <c r="F5" s="606"/>
      <c r="G5" s="17" t="s">
        <v>178</v>
      </c>
      <c r="H5" s="10"/>
      <c r="Y5" s="10"/>
      <c r="AB5" s="14"/>
      <c r="AG5" s="107"/>
      <c r="AH5" s="327" t="s">
        <v>135</v>
      </c>
      <c r="AI5" s="328" t="b">
        <v>0</v>
      </c>
      <c r="BI5" s="10"/>
      <c r="BJ5" s="10"/>
      <c r="BK5" s="10"/>
      <c r="BL5" s="10"/>
      <c r="BM5" s="10"/>
      <c r="BN5" s="10"/>
      <c r="BO5" s="10"/>
    </row>
    <row r="6" spans="1:68" ht="15" thickBot="1" x14ac:dyDescent="0.35">
      <c r="Y6" s="92"/>
      <c r="Z6" s="14"/>
      <c r="AA6" s="14"/>
      <c r="AB6" s="14"/>
      <c r="AG6" s="107"/>
      <c r="AH6" s="327" t="s">
        <v>140</v>
      </c>
      <c r="AI6" s="328" t="b">
        <v>0</v>
      </c>
      <c r="BH6" s="10"/>
      <c r="BI6" s="10"/>
      <c r="BJ6" s="10"/>
      <c r="BK6" s="10"/>
      <c r="BL6" s="10"/>
      <c r="BM6" s="10"/>
      <c r="BN6" s="10"/>
      <c r="BO6" s="10"/>
    </row>
    <row r="7" spans="1:68" x14ac:dyDescent="0.3">
      <c r="B7" s="617" t="s">
        <v>73</v>
      </c>
      <c r="C7" s="618"/>
      <c r="D7" s="618"/>
      <c r="E7" s="618"/>
      <c r="F7" s="618"/>
      <c r="G7" s="618"/>
      <c r="H7" s="618"/>
      <c r="I7" s="618"/>
      <c r="J7" s="254"/>
      <c r="K7" s="255"/>
      <c r="L7" s="623" t="s">
        <v>75</v>
      </c>
      <c r="M7" s="623"/>
      <c r="N7" s="623"/>
      <c r="O7" s="623"/>
      <c r="P7" s="623"/>
      <c r="Q7" s="623"/>
      <c r="R7" s="623"/>
      <c r="S7" s="624"/>
      <c r="T7" s="256"/>
      <c r="U7" s="256" t="s">
        <v>18</v>
      </c>
      <c r="V7" s="256"/>
      <c r="W7" s="641" t="s">
        <v>146</v>
      </c>
      <c r="X7" s="642"/>
      <c r="Y7" s="642"/>
      <c r="Z7" s="642"/>
      <c r="AA7" s="643"/>
      <c r="AB7" s="641" t="s">
        <v>334</v>
      </c>
      <c r="AC7" s="642"/>
      <c r="AD7" s="642"/>
      <c r="AE7" s="642"/>
      <c r="AF7" s="644"/>
    </row>
    <row r="8" spans="1:68" x14ac:dyDescent="0.3">
      <c r="B8" s="619" t="s">
        <v>74</v>
      </c>
      <c r="C8" s="610"/>
      <c r="D8" s="610"/>
      <c r="E8" s="610"/>
      <c r="F8" s="610"/>
      <c r="G8" s="610"/>
      <c r="H8" s="610"/>
      <c r="I8" s="610"/>
      <c r="J8" s="257"/>
      <c r="K8" s="257"/>
      <c r="L8" s="625"/>
      <c r="M8" s="625"/>
      <c r="N8" s="625"/>
      <c r="O8" s="625"/>
      <c r="P8" s="625"/>
      <c r="Q8" s="625"/>
      <c r="R8" s="625"/>
      <c r="S8" s="626"/>
      <c r="T8" s="638" t="str">
        <f>trEmplNum</f>
        <v xml:space="preserve"> </v>
      </c>
      <c r="U8" s="639"/>
      <c r="V8" s="640"/>
      <c r="W8" s="638" t="str">
        <f>IF(trTANumber&lt;&gt;"",trTANumber," ")</f>
        <v xml:space="preserve"> </v>
      </c>
      <c r="X8" s="639"/>
      <c r="Y8" s="639"/>
      <c r="Z8" s="639"/>
      <c r="AA8" s="640"/>
      <c r="AB8" s="645" t="str">
        <f>IF(trTAPO&lt;&gt;"",trTAPO," ")</f>
        <v xml:space="preserve"> </v>
      </c>
      <c r="AC8" s="646"/>
      <c r="AD8" s="646"/>
      <c r="AE8" s="646"/>
      <c r="AF8" s="647"/>
    </row>
    <row r="9" spans="1:68" ht="15.6" x14ac:dyDescent="0.3">
      <c r="B9" s="620" t="s">
        <v>73</v>
      </c>
      <c r="C9" s="621"/>
      <c r="D9" s="621"/>
      <c r="E9" s="621"/>
      <c r="F9" s="621"/>
      <c r="G9" s="621"/>
      <c r="H9" s="621"/>
      <c r="I9" s="621"/>
      <c r="J9" s="621"/>
      <c r="K9" s="621"/>
      <c r="L9" s="621"/>
      <c r="M9" s="621"/>
      <c r="N9" s="621"/>
      <c r="O9" s="621"/>
      <c r="P9" s="621"/>
      <c r="Q9" s="621"/>
      <c r="R9" s="621"/>
      <c r="S9" s="621"/>
      <c r="T9" s="621"/>
      <c r="U9" s="621"/>
      <c r="V9" s="621"/>
      <c r="W9" s="621"/>
      <c r="X9" s="621"/>
      <c r="Y9" s="621"/>
      <c r="Z9" s="621"/>
      <c r="AA9" s="621"/>
      <c r="AB9" s="621"/>
      <c r="AC9" s="621"/>
      <c r="AD9" s="621"/>
      <c r="AE9" s="621"/>
      <c r="AF9" s="622"/>
    </row>
    <row r="10" spans="1:68" s="16" customFormat="1" ht="12" customHeight="1" x14ac:dyDescent="0.25">
      <c r="B10" s="580" t="s">
        <v>1</v>
      </c>
      <c r="C10" s="581"/>
      <c r="D10" s="581"/>
      <c r="E10" s="581"/>
      <c r="F10" s="581"/>
      <c r="G10" s="581"/>
      <c r="H10" s="581"/>
      <c r="I10" s="581"/>
      <c r="J10" s="581"/>
      <c r="K10" s="581"/>
      <c r="L10" s="581"/>
      <c r="M10" s="581"/>
      <c r="N10" s="581"/>
      <c r="O10" s="582"/>
      <c r="P10" s="583" t="s">
        <v>356</v>
      </c>
      <c r="Q10" s="581"/>
      <c r="R10" s="581"/>
      <c r="S10" s="581"/>
      <c r="T10" s="581"/>
      <c r="U10" s="581"/>
      <c r="V10" s="581"/>
      <c r="W10" s="581"/>
      <c r="X10" s="581"/>
      <c r="Y10" s="581"/>
      <c r="Z10" s="581"/>
      <c r="AA10" s="582"/>
      <c r="AB10" s="241" t="s">
        <v>287</v>
      </c>
      <c r="AC10" s="239"/>
      <c r="AD10" s="239"/>
      <c r="AE10" s="253" t="s">
        <v>5</v>
      </c>
      <c r="AF10" s="176"/>
      <c r="AG10" s="108"/>
      <c r="AH10" s="329"/>
      <c r="AI10" s="329"/>
      <c r="AJ10" s="329"/>
      <c r="AK10" s="330"/>
      <c r="AL10" s="330"/>
      <c r="AM10" s="330"/>
      <c r="AN10" s="330"/>
      <c r="AO10" s="330"/>
      <c r="AP10" s="330"/>
      <c r="AQ10" s="330"/>
      <c r="AR10" s="330"/>
      <c r="AS10" s="330"/>
      <c r="AT10" s="330"/>
      <c r="AU10" s="330"/>
      <c r="AV10" s="330"/>
    </row>
    <row r="11" spans="1:68" x14ac:dyDescent="0.3">
      <c r="B11" s="595" t="str">
        <f>trLegalName</f>
        <v xml:space="preserve"> </v>
      </c>
      <c r="C11" s="596"/>
      <c r="D11" s="596"/>
      <c r="E11" s="596"/>
      <c r="F11" s="596"/>
      <c r="G11" s="596"/>
      <c r="H11" s="596"/>
      <c r="I11" s="596"/>
      <c r="J11" s="596"/>
      <c r="K11" s="596"/>
      <c r="L11" s="596"/>
      <c r="M11" s="596"/>
      <c r="N11" s="596"/>
      <c r="O11" s="597"/>
      <c r="P11" s="594" t="str">
        <f>trTitle</f>
        <v xml:space="preserve"> </v>
      </c>
      <c r="Q11" s="588"/>
      <c r="R11" s="588"/>
      <c r="S11" s="588"/>
      <c r="T11" s="588"/>
      <c r="U11" s="588"/>
      <c r="V11" s="588"/>
      <c r="W11" s="588"/>
      <c r="X11" s="588"/>
      <c r="Y11" s="588"/>
      <c r="Z11" s="588"/>
      <c r="AA11" s="589"/>
      <c r="AB11" s="578" t="str">
        <f>IF(trDept&lt;&gt;"",(CONCATENATE(trDept,"  (",VLOOKUP(trDept,trRanges!C3:E21,3,FALSE),")"))," ")</f>
        <v xml:space="preserve"> </v>
      </c>
      <c r="AC11" s="596"/>
      <c r="AD11" s="596"/>
      <c r="AE11" s="578" t="str">
        <f>trDivision</f>
        <v xml:space="preserve"> </v>
      </c>
      <c r="AF11" s="579"/>
      <c r="AO11" s="331"/>
      <c r="AP11" s="331"/>
      <c r="AQ11" s="331"/>
      <c r="AR11" s="331"/>
      <c r="AS11" s="331"/>
      <c r="AT11" s="331"/>
      <c r="AU11" s="331"/>
      <c r="AV11" s="331"/>
      <c r="AW11" s="10"/>
      <c r="AX11" s="10"/>
      <c r="AY11" s="10"/>
    </row>
    <row r="12" spans="1:68" s="16" customFormat="1" ht="12" customHeight="1" x14ac:dyDescent="0.25">
      <c r="B12" s="580" t="s">
        <v>787</v>
      </c>
      <c r="C12" s="581"/>
      <c r="D12" s="581"/>
      <c r="E12" s="581"/>
      <c r="F12" s="581"/>
      <c r="G12" s="581"/>
      <c r="H12" s="581"/>
      <c r="I12" s="582"/>
      <c r="J12" s="241" t="s">
        <v>6</v>
      </c>
      <c r="K12" s="239"/>
      <c r="L12" s="239"/>
      <c r="M12" s="239"/>
      <c r="N12" s="239"/>
      <c r="O12" s="239"/>
      <c r="P12" s="240"/>
      <c r="Q12" s="583" t="s">
        <v>23</v>
      </c>
      <c r="R12" s="581"/>
      <c r="S12" s="581"/>
      <c r="T12" s="581"/>
      <c r="U12" s="581"/>
      <c r="V12" s="258" t="s">
        <v>72</v>
      </c>
      <c r="W12" s="259"/>
      <c r="X12" s="259"/>
      <c r="Y12" s="259"/>
      <c r="Z12" s="259"/>
      <c r="AA12" s="259"/>
      <c r="AB12" s="259"/>
      <c r="AC12" s="259"/>
      <c r="AD12" s="260"/>
      <c r="AE12" s="260"/>
      <c r="AF12" s="261"/>
      <c r="AG12" s="109"/>
      <c r="AH12" s="329"/>
      <c r="AI12" s="329"/>
      <c r="AJ12" s="329"/>
      <c r="AK12" s="330"/>
      <c r="AL12" s="330"/>
      <c r="AM12" s="330"/>
      <c r="AN12" s="330"/>
      <c r="AO12" s="330"/>
      <c r="AP12" s="330"/>
      <c r="AQ12" s="330"/>
      <c r="AR12" s="330"/>
      <c r="AS12" s="330"/>
      <c r="AT12" s="330"/>
      <c r="AU12" s="330"/>
      <c r="AV12" s="330"/>
    </row>
    <row r="13" spans="1:68" x14ac:dyDescent="0.3">
      <c r="B13" s="598" t="str">
        <f>trSection</f>
        <v xml:space="preserve"> </v>
      </c>
      <c r="C13" s="599"/>
      <c r="D13" s="599"/>
      <c r="E13" s="599"/>
      <c r="F13" s="599"/>
      <c r="G13" s="599"/>
      <c r="H13" s="599"/>
      <c r="I13" s="600"/>
      <c r="J13" s="594" t="str">
        <f>trBU</f>
        <v xml:space="preserve"> </v>
      </c>
      <c r="K13" s="588"/>
      <c r="L13" s="588"/>
      <c r="M13" s="588"/>
      <c r="N13" s="588"/>
      <c r="O13" s="588"/>
      <c r="P13" s="589"/>
      <c r="Q13" s="594" t="str">
        <f>trDutyStation</f>
        <v xml:space="preserve"> </v>
      </c>
      <c r="R13" s="603"/>
      <c r="S13" s="603"/>
      <c r="T13" s="603"/>
      <c r="U13" s="603"/>
      <c r="V13" s="262" t="s">
        <v>19</v>
      </c>
      <c r="W13" s="263"/>
      <c r="X13" s="601"/>
      <c r="Y13" s="601"/>
      <c r="Z13" s="601"/>
      <c r="AA13" s="264" t="s">
        <v>20</v>
      </c>
      <c r="AB13" s="263"/>
      <c r="AC13" s="601"/>
      <c r="AD13" s="601"/>
      <c r="AE13" s="601"/>
      <c r="AF13" s="602"/>
      <c r="AT13" s="332"/>
      <c r="AU13" s="332"/>
    </row>
    <row r="14" spans="1:68" s="15" customFormat="1" ht="12" customHeight="1" x14ac:dyDescent="0.3">
      <c r="B14" s="584" t="s">
        <v>872</v>
      </c>
      <c r="C14" s="585"/>
      <c r="D14" s="585"/>
      <c r="E14" s="585"/>
      <c r="F14" s="585"/>
      <c r="G14" s="585"/>
      <c r="H14" s="585"/>
      <c r="I14" s="585"/>
      <c r="J14" s="585"/>
      <c r="K14" s="585"/>
      <c r="L14" s="585"/>
      <c r="M14" s="585"/>
      <c r="N14" s="585"/>
      <c r="O14" s="585"/>
      <c r="P14" s="585"/>
      <c r="Q14" s="585"/>
      <c r="R14" s="585"/>
      <c r="S14" s="585"/>
      <c r="T14" s="585"/>
      <c r="U14" s="585"/>
      <c r="V14" s="585"/>
      <c r="W14" s="585"/>
      <c r="X14" s="585"/>
      <c r="Y14" s="586"/>
      <c r="Z14" s="590" t="s">
        <v>32</v>
      </c>
      <c r="AA14" s="591"/>
      <c r="AB14" s="591"/>
      <c r="AC14" s="173" t="str">
        <f>trActuals</f>
        <v>No</v>
      </c>
      <c r="AD14" s="177" t="s">
        <v>325</v>
      </c>
      <c r="AE14" s="178"/>
      <c r="AF14" s="179"/>
      <c r="AG14" s="108"/>
      <c r="AH14" s="333"/>
      <c r="AI14" s="333"/>
      <c r="AJ14" s="333"/>
      <c r="AK14" s="334"/>
      <c r="AL14" s="334"/>
      <c r="AM14" s="334"/>
      <c r="AN14" s="334"/>
      <c r="AO14" s="334"/>
      <c r="AP14" s="334"/>
      <c r="AQ14" s="334"/>
      <c r="AR14" s="334"/>
      <c r="AS14" s="334"/>
      <c r="AT14" s="335">
        <v>45292</v>
      </c>
      <c r="AU14" s="352">
        <v>0.67</v>
      </c>
      <c r="AV14" s="352"/>
    </row>
    <row r="15" spans="1:68" x14ac:dyDescent="0.3">
      <c r="B15" s="587" t="str">
        <f>trAddress</f>
        <v xml:space="preserve"> </v>
      </c>
      <c r="C15" s="588"/>
      <c r="D15" s="588"/>
      <c r="E15" s="588"/>
      <c r="F15" s="588"/>
      <c r="G15" s="588"/>
      <c r="H15" s="588"/>
      <c r="I15" s="588"/>
      <c r="J15" s="588"/>
      <c r="K15" s="588"/>
      <c r="L15" s="588"/>
      <c r="M15" s="588"/>
      <c r="N15" s="588"/>
      <c r="O15" s="588"/>
      <c r="P15" s="588"/>
      <c r="Q15" s="588"/>
      <c r="R15" s="588"/>
      <c r="S15" s="588"/>
      <c r="T15" s="588"/>
      <c r="U15" s="588"/>
      <c r="V15" s="588"/>
      <c r="W15" s="588"/>
      <c r="X15" s="588"/>
      <c r="Y15" s="589"/>
      <c r="Z15" s="592"/>
      <c r="AA15" s="593"/>
      <c r="AB15" s="593"/>
      <c r="AC15" s="173" t="str">
        <f>trTravAdv</f>
        <v>No</v>
      </c>
      <c r="AD15" s="177" t="s">
        <v>326</v>
      </c>
      <c r="AE15" s="180"/>
      <c r="AF15" s="181"/>
      <c r="AK15" s="331"/>
      <c r="AL15" s="331"/>
      <c r="AM15" s="331"/>
      <c r="AN15" s="331"/>
      <c r="AO15" s="331"/>
      <c r="AP15" s="331"/>
      <c r="AQ15" s="331"/>
      <c r="AR15" s="331"/>
      <c r="AS15" s="331"/>
      <c r="AT15" s="335">
        <v>44927</v>
      </c>
      <c r="AU15" s="352">
        <v>0.65500000000000003</v>
      </c>
      <c r="AV15" s="331"/>
      <c r="AW15" s="10"/>
      <c r="AX15" s="10"/>
      <c r="AY15" s="10"/>
      <c r="AZ15" s="10"/>
      <c r="BA15" s="10"/>
      <c r="BB15" s="10"/>
      <c r="BC15" s="10"/>
      <c r="BD15" s="10"/>
    </row>
    <row r="16" spans="1:68" ht="24.6" x14ac:dyDescent="0.3">
      <c r="A16" s="13"/>
      <c r="B16" s="627" t="s">
        <v>85</v>
      </c>
      <c r="C16" s="628"/>
      <c r="D16" s="628"/>
      <c r="E16" s="648" t="str">
        <f>IF(trPurpose&lt;&gt;"",trPurpose," ")</f>
        <v xml:space="preserve"> </v>
      </c>
      <c r="F16" s="634"/>
      <c r="G16" s="634"/>
      <c r="H16" s="634"/>
      <c r="I16" s="634"/>
      <c r="J16" s="634"/>
      <c r="K16" s="634"/>
      <c r="L16" s="634"/>
      <c r="M16" s="634"/>
      <c r="N16" s="634"/>
      <c r="O16" s="634"/>
      <c r="P16" s="634"/>
      <c r="Q16" s="634"/>
      <c r="R16" s="634"/>
      <c r="S16" s="634"/>
      <c r="T16" s="634"/>
      <c r="U16" s="634"/>
      <c r="V16" s="634"/>
      <c r="W16" s="634"/>
      <c r="X16" s="634"/>
      <c r="Y16" s="634"/>
      <c r="Z16" s="634"/>
      <c r="AA16" s="634"/>
      <c r="AB16" s="634"/>
      <c r="AC16" s="634"/>
      <c r="AD16" s="634"/>
      <c r="AE16" s="634"/>
      <c r="AF16" s="635"/>
      <c r="AH16" s="336" t="str">
        <f>IF(trPurpose="","",trPurpose)</f>
        <v/>
      </c>
      <c r="AI16" s="337" t="s">
        <v>7</v>
      </c>
    </row>
    <row r="17" spans="1:67" ht="24.6" x14ac:dyDescent="0.3">
      <c r="A17" s="13"/>
      <c r="B17" s="629" t="s">
        <v>753</v>
      </c>
      <c r="C17" s="630"/>
      <c r="D17" s="631"/>
      <c r="E17" s="632" t="str">
        <f>trExecTrav</f>
        <v>No</v>
      </c>
      <c r="F17" s="633"/>
      <c r="G17" s="636" t="s">
        <v>25</v>
      </c>
      <c r="H17" s="637"/>
      <c r="I17" s="634" t="str">
        <f>IF(ExecTrav="No","",LEFT(AH17,LEN(AH17)-2))</f>
        <v/>
      </c>
      <c r="J17" s="634"/>
      <c r="K17" s="634"/>
      <c r="L17" s="634"/>
      <c r="M17" s="634"/>
      <c r="N17" s="634"/>
      <c r="O17" s="634"/>
      <c r="P17" s="634"/>
      <c r="Q17" s="634"/>
      <c r="R17" s="634"/>
      <c r="S17" s="634"/>
      <c r="T17" s="634"/>
      <c r="U17" s="634"/>
      <c r="V17" s="634"/>
      <c r="W17" s="634"/>
      <c r="X17" s="634"/>
      <c r="Y17" s="634"/>
      <c r="Z17" s="634"/>
      <c r="AA17" s="634"/>
      <c r="AB17" s="634"/>
      <c r="AC17" s="634"/>
      <c r="AD17" s="634"/>
      <c r="AE17" s="634"/>
      <c r="AF17" s="635"/>
      <c r="AH17" s="336" t="str">
        <f>IF(trExecTrav="Yes",(CONCATENATE(IF('Travel Request'!$AJ$23=TRUE,"Board/Comm/Council Related, ",""),IF('Travel Request'!$AK$23=TRUE,"Conf/Training Related, ",""),IF('Travel Request'!$AL$23=TRUE,"Constituent Related, ",""),IF('Travel Request'!$AM$23=TRUE,"Exec Branch/Dept Related, ",""),IF('Travel Request'!$AN$23=TRUE,"Federal Related, ",""),IF('Travel Request'!$AO$23=TRUE,"Legislative Related, ",""),IF('Travel Request'!$AP$23=TRUE,"Gov Office Related, ",""),IF('Travel Request'!$AQ$23=TRUE,"Third-Party Reimbursement",""))),"")</f>
        <v/>
      </c>
      <c r="AI17" s="337" t="s">
        <v>870</v>
      </c>
    </row>
    <row r="18" spans="1:67" s="142" customFormat="1" ht="15" customHeight="1" x14ac:dyDescent="0.3">
      <c r="A18" s="139"/>
      <c r="B18" s="649" t="s">
        <v>179</v>
      </c>
      <c r="C18" s="650"/>
      <c r="D18" s="650"/>
      <c r="E18" s="650"/>
      <c r="F18" s="650"/>
      <c r="G18" s="650"/>
      <c r="H18" s="650"/>
      <c r="I18" s="650"/>
      <c r="J18" s="650"/>
      <c r="K18" s="650"/>
      <c r="L18" s="650"/>
      <c r="M18" s="650"/>
      <c r="N18" s="650"/>
      <c r="O18" s="650"/>
      <c r="P18" s="650"/>
      <c r="Q18" s="650"/>
      <c r="R18" s="650"/>
      <c r="S18" s="650"/>
      <c r="T18" s="650"/>
      <c r="U18" s="824" t="s">
        <v>1140</v>
      </c>
      <c r="V18" s="824"/>
      <c r="W18" s="824"/>
      <c r="X18" s="824"/>
      <c r="Y18" s="824"/>
      <c r="Z18" s="824"/>
      <c r="AA18" s="824"/>
      <c r="AB18" s="824"/>
      <c r="AC18" s="824"/>
      <c r="AD18" s="824"/>
      <c r="AE18" s="798"/>
      <c r="AF18" s="799"/>
      <c r="AG18" s="140"/>
      <c r="AH18" s="338"/>
      <c r="AI18" s="339"/>
      <c r="AJ18" s="340"/>
      <c r="AK18" s="341"/>
      <c r="AL18" s="341"/>
      <c r="AM18" s="341"/>
      <c r="AN18" s="341"/>
      <c r="AO18" s="341"/>
      <c r="AP18" s="341"/>
      <c r="AQ18" s="341"/>
      <c r="AR18" s="341"/>
      <c r="AS18" s="341"/>
      <c r="AT18" s="341"/>
      <c r="AU18" s="341"/>
      <c r="AV18" s="341"/>
      <c r="AW18" s="303"/>
      <c r="AX18" s="303"/>
      <c r="AY18" s="303"/>
      <c r="AZ18" s="303"/>
      <c r="BA18" s="303"/>
      <c r="BB18" s="303"/>
      <c r="BC18" s="303"/>
      <c r="BD18" s="141"/>
      <c r="BE18" s="141"/>
      <c r="BF18" s="141"/>
      <c r="BG18" s="141"/>
      <c r="BH18" s="141"/>
      <c r="BI18" s="141"/>
      <c r="BJ18" s="141"/>
      <c r="BK18" s="141"/>
      <c r="BL18" s="141"/>
      <c r="BM18" s="141"/>
      <c r="BN18" s="141"/>
      <c r="BO18" s="141"/>
    </row>
    <row r="19" spans="1:67" s="142" customFormat="1" x14ac:dyDescent="0.3">
      <c r="B19" s="823" t="s">
        <v>77</v>
      </c>
      <c r="C19" s="824"/>
      <c r="D19" s="824"/>
      <c r="E19" s="824"/>
      <c r="F19" s="824"/>
      <c r="G19" s="824"/>
      <c r="H19" s="824"/>
      <c r="I19" s="615"/>
      <c r="J19" s="615"/>
      <c r="K19" s="615"/>
      <c r="L19" s="615"/>
      <c r="M19" s="615"/>
      <c r="N19" s="615"/>
      <c r="O19" s="615"/>
      <c r="P19" s="615"/>
      <c r="Q19" s="615"/>
      <c r="R19" s="615"/>
      <c r="S19" s="615"/>
      <c r="T19" s="616"/>
      <c r="U19" s="821" t="s">
        <v>78</v>
      </c>
      <c r="V19" s="822"/>
      <c r="W19" s="822"/>
      <c r="X19" s="800"/>
      <c r="Y19" s="801"/>
      <c r="Z19" s="821" t="s">
        <v>79</v>
      </c>
      <c r="AA19" s="822"/>
      <c r="AB19" s="822"/>
      <c r="AC19" s="822"/>
      <c r="AD19" s="822"/>
      <c r="AE19" s="800"/>
      <c r="AF19" s="816"/>
      <c r="AG19" s="140"/>
      <c r="AH19" s="340"/>
      <c r="AI19" s="340"/>
      <c r="AJ19" s="340"/>
      <c r="AK19" s="341"/>
      <c r="AL19" s="341"/>
      <c r="AM19" s="341"/>
      <c r="AN19" s="341"/>
      <c r="AO19" s="341"/>
      <c r="AP19" s="341"/>
      <c r="AQ19" s="341"/>
      <c r="AR19" s="341"/>
      <c r="AS19" s="341"/>
      <c r="AT19" s="341"/>
      <c r="AU19" s="341"/>
      <c r="AV19" s="341"/>
      <c r="AW19" s="303"/>
      <c r="AX19" s="303"/>
      <c r="AY19" s="303"/>
      <c r="AZ19" s="303"/>
      <c r="BA19" s="303"/>
      <c r="BB19" s="303"/>
      <c r="BC19" s="303"/>
      <c r="BD19" s="141"/>
      <c r="BE19" s="141"/>
      <c r="BF19" s="141"/>
      <c r="BG19" s="141"/>
      <c r="BH19" s="141"/>
      <c r="BI19" s="141"/>
      <c r="BJ19" s="141"/>
      <c r="BK19" s="141"/>
      <c r="BL19" s="141"/>
      <c r="BM19" s="141"/>
      <c r="BN19" s="141"/>
      <c r="BO19" s="141"/>
    </row>
    <row r="20" spans="1:67" s="142" customFormat="1" ht="39" customHeight="1" x14ac:dyDescent="0.25">
      <c r="B20" s="802" t="s">
        <v>428</v>
      </c>
      <c r="C20" s="803"/>
      <c r="D20" s="803"/>
      <c r="E20" s="803"/>
      <c r="F20" s="803"/>
      <c r="G20" s="804"/>
      <c r="H20" s="804"/>
      <c r="I20" s="804"/>
      <c r="J20" s="804"/>
      <c r="K20" s="804"/>
      <c r="L20" s="804"/>
      <c r="M20" s="804"/>
      <c r="N20" s="804"/>
      <c r="O20" s="804"/>
      <c r="P20" s="804"/>
      <c r="Q20" s="804"/>
      <c r="R20" s="804"/>
      <c r="S20" s="804"/>
      <c r="T20" s="804"/>
      <c r="U20" s="804"/>
      <c r="V20" s="804"/>
      <c r="W20" s="804"/>
      <c r="X20" s="804"/>
      <c r="Y20" s="804"/>
      <c r="Z20" s="804"/>
      <c r="AA20" s="804"/>
      <c r="AB20" s="804"/>
      <c r="AC20" s="804"/>
      <c r="AD20" s="804"/>
      <c r="AE20" s="804"/>
      <c r="AF20" s="805"/>
      <c r="AG20" s="140"/>
      <c r="AH20" s="342"/>
      <c r="AI20" s="339"/>
      <c r="AJ20" s="339"/>
      <c r="AK20" s="339"/>
      <c r="AL20" s="339"/>
      <c r="AM20" s="339"/>
      <c r="AN20" s="341"/>
      <c r="AO20" s="341"/>
      <c r="AP20" s="341"/>
      <c r="AQ20" s="341"/>
      <c r="AR20" s="341"/>
      <c r="AS20" s="341"/>
      <c r="AT20" s="341"/>
      <c r="AU20" s="341"/>
      <c r="AV20" s="341"/>
      <c r="AW20" s="303"/>
      <c r="AX20" s="303"/>
      <c r="AY20" s="303"/>
      <c r="AZ20" s="303"/>
      <c r="BA20" s="303"/>
      <c r="BB20" s="303"/>
      <c r="BC20" s="303"/>
      <c r="BD20" s="141"/>
      <c r="BE20" s="141"/>
      <c r="BF20" s="141"/>
      <c r="BG20" s="141"/>
      <c r="BH20" s="141"/>
      <c r="BI20" s="141"/>
      <c r="BJ20" s="141"/>
      <c r="BK20" s="141"/>
      <c r="BL20" s="141"/>
      <c r="BM20" s="141"/>
      <c r="BN20" s="141"/>
      <c r="BO20" s="141"/>
    </row>
    <row r="21" spans="1:67" ht="12" customHeight="1" x14ac:dyDescent="0.3">
      <c r="B21" s="827" t="s">
        <v>242</v>
      </c>
      <c r="C21" s="591"/>
      <c r="D21" s="591"/>
      <c r="E21" s="591"/>
      <c r="F21" s="591"/>
      <c r="G21" s="590" t="s">
        <v>1116</v>
      </c>
      <c r="H21" s="591"/>
      <c r="I21" s="591"/>
      <c r="J21" s="591"/>
      <c r="K21" s="831"/>
      <c r="L21" s="590" t="s">
        <v>31</v>
      </c>
      <c r="M21" s="591"/>
      <c r="N21" s="591"/>
      <c r="O21" s="591"/>
      <c r="P21" s="591"/>
      <c r="Q21" s="608" t="str">
        <f>'Travel Request'!F70</f>
        <v>No</v>
      </c>
      <c r="R21" s="609"/>
      <c r="S21" s="612" t="s">
        <v>483</v>
      </c>
      <c r="T21" s="613"/>
      <c r="U21" s="613"/>
      <c r="V21" s="614"/>
      <c r="W21" s="812" t="s">
        <v>484</v>
      </c>
      <c r="X21" s="813"/>
      <c r="Y21" s="813"/>
      <c r="Z21" s="814"/>
      <c r="AA21" s="812" t="s">
        <v>87</v>
      </c>
      <c r="AB21" s="813"/>
      <c r="AC21" s="813"/>
      <c r="AD21" s="813"/>
      <c r="AE21" s="813"/>
      <c r="AF21" s="820"/>
    </row>
    <row r="22" spans="1:67" ht="15" customHeight="1" x14ac:dyDescent="0.3">
      <c r="B22" s="828" t="str">
        <f>IF(trEstCost&lt;&gt;"",trEstCost,"$0.00")</f>
        <v>$0.00</v>
      </c>
      <c r="C22" s="829"/>
      <c r="D22" s="829"/>
      <c r="E22" s="829"/>
      <c r="F22" s="830"/>
      <c r="G22" s="832" t="str">
        <f>IF(CARDTYP&lt;&gt;"",CONCATENATE(CARDTYP," ",LAST_4),"")</f>
        <v/>
      </c>
      <c r="H22" s="833"/>
      <c r="I22" s="833"/>
      <c r="J22" s="833"/>
      <c r="K22" s="834"/>
      <c r="L22" s="592"/>
      <c r="M22" s="593"/>
      <c r="N22" s="593"/>
      <c r="O22" s="593"/>
      <c r="P22" s="593"/>
      <c r="Q22" s="610"/>
      <c r="R22" s="611"/>
      <c r="S22" s="815" t="str">
        <f>IF(trMBIBegin&lt;&gt;"",trMBIBegin," ")</f>
        <v xml:space="preserve"> </v>
      </c>
      <c r="T22" s="664"/>
      <c r="U22" s="664"/>
      <c r="V22" s="665"/>
      <c r="W22" s="815" t="str">
        <f>IF(trMBIEnd&lt;&gt;"",trMBIEnd," ")</f>
        <v xml:space="preserve"> </v>
      </c>
      <c r="X22" s="664"/>
      <c r="Y22" s="664"/>
      <c r="Z22" s="665"/>
      <c r="AA22" s="817" t="str">
        <f>IF(trMBIFare&lt;&gt;"",trMBIFare," ")</f>
        <v xml:space="preserve"> </v>
      </c>
      <c r="AB22" s="818"/>
      <c r="AC22" s="818"/>
      <c r="AD22" s="818"/>
      <c r="AE22" s="818"/>
      <c r="AF22" s="819"/>
      <c r="AH22" s="343"/>
      <c r="AI22" s="343"/>
    </row>
    <row r="23" spans="1:67" ht="12" customHeight="1" x14ac:dyDescent="0.3">
      <c r="B23" s="806" t="s">
        <v>11</v>
      </c>
      <c r="C23" s="807"/>
      <c r="D23" s="808"/>
      <c r="E23" s="812" t="s">
        <v>10</v>
      </c>
      <c r="F23" s="813"/>
      <c r="G23" s="813"/>
      <c r="H23" s="813"/>
      <c r="I23" s="813"/>
      <c r="J23" s="813"/>
      <c r="K23" s="813"/>
      <c r="L23" s="813"/>
      <c r="M23" s="813"/>
      <c r="N23" s="814"/>
      <c r="O23" s="612" t="s">
        <v>61</v>
      </c>
      <c r="P23" s="613"/>
      <c r="Q23" s="613"/>
      <c r="R23" s="614"/>
      <c r="S23" s="812" t="s">
        <v>88</v>
      </c>
      <c r="T23" s="813"/>
      <c r="U23" s="813"/>
      <c r="V23" s="813"/>
      <c r="W23" s="813"/>
      <c r="X23" s="813"/>
      <c r="Y23" s="813"/>
      <c r="Z23" s="813"/>
      <c r="AA23" s="813"/>
      <c r="AB23" s="814"/>
      <c r="AC23" s="612" t="s">
        <v>60</v>
      </c>
      <c r="AD23" s="613"/>
      <c r="AE23" s="613"/>
      <c r="AF23" s="825"/>
    </row>
    <row r="24" spans="1:67" x14ac:dyDescent="0.3">
      <c r="B24" s="809"/>
      <c r="C24" s="810"/>
      <c r="D24" s="811"/>
      <c r="E24" s="651" t="str">
        <f>IF(trHdrFrom&lt;&gt;"",trHdrFrom," ")</f>
        <v xml:space="preserve"> </v>
      </c>
      <c r="F24" s="652"/>
      <c r="G24" s="652"/>
      <c r="H24" s="652"/>
      <c r="I24" s="652"/>
      <c r="J24" s="652"/>
      <c r="K24" s="652"/>
      <c r="L24" s="652"/>
      <c r="M24" s="652"/>
      <c r="N24" s="653"/>
      <c r="O24" s="663" t="str">
        <f>IF(trHdrDepart&lt;&gt;"",trHdrDepart," ")</f>
        <v xml:space="preserve"> </v>
      </c>
      <c r="P24" s="664"/>
      <c r="Q24" s="664"/>
      <c r="R24" s="665"/>
      <c r="S24" s="651" t="str">
        <f>IF(trHdrDest&lt;&gt;"",trHdrDest," ")</f>
        <v xml:space="preserve"> </v>
      </c>
      <c r="T24" s="652"/>
      <c r="U24" s="652"/>
      <c r="V24" s="652"/>
      <c r="W24" s="652"/>
      <c r="X24" s="652"/>
      <c r="Y24" s="652"/>
      <c r="Z24" s="652"/>
      <c r="AA24" s="652"/>
      <c r="AB24" s="653"/>
      <c r="AC24" s="663" t="str">
        <f>IF(trHdrReturn&lt;&gt;"",trHdrReturn," ")</f>
        <v xml:space="preserve"> </v>
      </c>
      <c r="AD24" s="664"/>
      <c r="AE24" s="664"/>
      <c r="AF24" s="826"/>
    </row>
    <row r="25" spans="1:67" ht="27.6" x14ac:dyDescent="0.3">
      <c r="B25" s="660" t="s">
        <v>441</v>
      </c>
      <c r="C25" s="661"/>
      <c r="D25" s="662"/>
      <c r="E25" s="680" t="str">
        <f>CONCATENATE(trCodeSplit1,IF(trCodeSplit2&lt;&gt;"",CONCATENATE(" | ",trCodeSplit2),""),IF(trCodeSplit3&lt;&gt;"",CONCATENATE(" | ",trCodeSplit3),""),IF(trCodeSplit4&lt;&gt;"",CONCATENATE(" | ",trCodeSplit4),""),IF(trCodeSplit5&lt;&gt;"",CONCATENATE(" | ",trCodeSplit5),""),IF(trCodeSplit6&lt;&gt;"",CONCATENATE(" | ",trCodeSplit6),""),IF(trCodeSplit7&lt;&gt;"",CONCATENATE(" | ",trCodeSplit7),""),IF(trCodeSplit8&lt;&gt;"",CONCATENATE(" | ",trCodeSplit8),""),IF(trCodeSplit9&lt;&gt;"",CONCATENATE(" | ",trCodeSplit9),""),IF(trCodeSplit10&lt;&gt;"",CONCATENATE(" | ",trCodeSplit10),""))</f>
        <v xml:space="preserve">Financial Coding Split 1 - Percent: 100%; </v>
      </c>
      <c r="F25" s="681"/>
      <c r="G25" s="681"/>
      <c r="H25" s="681"/>
      <c r="I25" s="681"/>
      <c r="J25" s="681"/>
      <c r="K25" s="681"/>
      <c r="L25" s="681"/>
      <c r="M25" s="681"/>
      <c r="N25" s="681"/>
      <c r="O25" s="681"/>
      <c r="P25" s="681"/>
      <c r="Q25" s="681"/>
      <c r="R25" s="681"/>
      <c r="S25" s="681"/>
      <c r="T25" s="681"/>
      <c r="U25" s="681"/>
      <c r="V25" s="681"/>
      <c r="W25" s="681"/>
      <c r="X25" s="681"/>
      <c r="Y25" s="681"/>
      <c r="Z25" s="681"/>
      <c r="AA25" s="681"/>
      <c r="AB25" s="681"/>
      <c r="AC25" s="681"/>
      <c r="AD25" s="681"/>
      <c r="AE25" s="681"/>
      <c r="AF25" s="682"/>
      <c r="AH25" s="336" t="str">
        <f>IF(taFinCoding="","",taFinCoding)</f>
        <v xml:space="preserve">Financial Coding Split 1 - Percent: 100%; </v>
      </c>
      <c r="AI25" s="344" t="s">
        <v>57</v>
      </c>
      <c r="AJ25" s="107"/>
      <c r="BL25" s="10"/>
      <c r="BM25" s="10"/>
      <c r="BN25" s="10"/>
      <c r="BO25" s="10"/>
    </row>
    <row r="26" spans="1:67" ht="12" customHeight="1" x14ac:dyDescent="0.3">
      <c r="B26" s="685" t="s">
        <v>943</v>
      </c>
      <c r="C26" s="686"/>
      <c r="D26" s="687"/>
      <c r="E26" s="671" t="s">
        <v>12</v>
      </c>
      <c r="F26" s="672"/>
      <c r="G26" s="672"/>
      <c r="H26" s="672"/>
      <c r="I26" s="672"/>
      <c r="J26" s="672"/>
      <c r="K26" s="672"/>
      <c r="L26" s="703" t="s">
        <v>0</v>
      </c>
      <c r="M26" s="703"/>
      <c r="N26" s="704"/>
      <c r="O26" s="671" t="s">
        <v>1120</v>
      </c>
      <c r="P26" s="672"/>
      <c r="Q26" s="672"/>
      <c r="R26" s="672"/>
      <c r="S26" s="672"/>
      <c r="T26" s="672"/>
      <c r="U26" s="703" t="s">
        <v>0</v>
      </c>
      <c r="V26" s="703"/>
      <c r="W26" s="704"/>
      <c r="X26" s="671" t="s">
        <v>1117</v>
      </c>
      <c r="Y26" s="672"/>
      <c r="Z26" s="672"/>
      <c r="AA26" s="672"/>
      <c r="AB26" s="672"/>
      <c r="AC26" s="672"/>
      <c r="AD26" s="703" t="s">
        <v>0</v>
      </c>
      <c r="AE26" s="703"/>
      <c r="AF26" s="708"/>
    </row>
    <row r="27" spans="1:67" x14ac:dyDescent="0.3">
      <c r="B27" s="688" t="s">
        <v>944</v>
      </c>
      <c r="C27" s="689"/>
      <c r="D27" s="690"/>
      <c r="E27" s="679"/>
      <c r="F27" s="674"/>
      <c r="G27" s="674"/>
      <c r="H27" s="674"/>
      <c r="I27" s="674"/>
      <c r="J27" s="674"/>
      <c r="K27" s="674"/>
      <c r="L27" s="713"/>
      <c r="M27" s="713"/>
      <c r="N27" s="713"/>
      <c r="O27" s="673"/>
      <c r="P27" s="674"/>
      <c r="Q27" s="674"/>
      <c r="R27" s="674"/>
      <c r="S27" s="674"/>
      <c r="T27" s="674"/>
      <c r="U27" s="713"/>
      <c r="V27" s="713"/>
      <c r="W27" s="713"/>
      <c r="X27" s="673"/>
      <c r="Y27" s="674"/>
      <c r="Z27" s="674"/>
      <c r="AA27" s="674"/>
      <c r="AB27" s="674"/>
      <c r="AC27" s="674"/>
      <c r="AD27" s="713"/>
      <c r="AE27" s="713"/>
      <c r="AF27" s="714"/>
    </row>
    <row r="28" spans="1:67" ht="27.6" customHeight="1" x14ac:dyDescent="0.3">
      <c r="B28" s="691" t="s">
        <v>945</v>
      </c>
      <c r="C28" s="692"/>
      <c r="D28" s="693"/>
      <c r="E28" s="673"/>
      <c r="F28" s="674"/>
      <c r="G28" s="674"/>
      <c r="H28" s="674"/>
      <c r="I28" s="674"/>
      <c r="J28" s="674"/>
      <c r="K28" s="674"/>
      <c r="L28" s="713"/>
      <c r="M28" s="713"/>
      <c r="N28" s="713"/>
      <c r="O28" s="673"/>
      <c r="P28" s="674"/>
      <c r="Q28" s="674"/>
      <c r="R28" s="674"/>
      <c r="S28" s="674"/>
      <c r="T28" s="674"/>
      <c r="U28" s="713"/>
      <c r="V28" s="713"/>
      <c r="W28" s="713"/>
      <c r="X28" s="673"/>
      <c r="Y28" s="674"/>
      <c r="Z28" s="674"/>
      <c r="AA28" s="674"/>
      <c r="AB28" s="674"/>
      <c r="AC28" s="674"/>
      <c r="AD28" s="713"/>
      <c r="AE28" s="713"/>
      <c r="AF28" s="714"/>
    </row>
    <row r="29" spans="1:67" ht="15.6" x14ac:dyDescent="0.3">
      <c r="B29" s="676" t="s">
        <v>86</v>
      </c>
      <c r="C29" s="677"/>
      <c r="D29" s="677"/>
      <c r="E29" s="677"/>
      <c r="F29" s="677"/>
      <c r="G29" s="677"/>
      <c r="H29" s="677"/>
      <c r="I29" s="677"/>
      <c r="J29" s="677"/>
      <c r="K29" s="677"/>
      <c r="L29" s="677"/>
      <c r="M29" s="677"/>
      <c r="N29" s="677"/>
      <c r="O29" s="677"/>
      <c r="P29" s="677"/>
      <c r="Q29" s="677"/>
      <c r="R29" s="677"/>
      <c r="S29" s="677"/>
      <c r="T29" s="677"/>
      <c r="U29" s="677"/>
      <c r="V29" s="677"/>
      <c r="W29" s="677"/>
      <c r="X29" s="677"/>
      <c r="Y29" s="677"/>
      <c r="Z29" s="677"/>
      <c r="AA29" s="677"/>
      <c r="AB29" s="677"/>
      <c r="AC29" s="677"/>
      <c r="AD29" s="677"/>
      <c r="AE29" s="677"/>
      <c r="AF29" s="678"/>
    </row>
    <row r="30" spans="1:67" ht="12" customHeight="1" x14ac:dyDescent="0.3">
      <c r="B30" s="654" t="s">
        <v>324</v>
      </c>
      <c r="C30" s="655"/>
      <c r="D30" s="655"/>
      <c r="E30" s="655"/>
      <c r="F30" s="655"/>
      <c r="G30" s="655"/>
      <c r="H30" s="655"/>
      <c r="I30" s="655"/>
      <c r="J30" s="655"/>
      <c r="K30" s="655"/>
      <c r="L30" s="655"/>
      <c r="M30" s="655"/>
      <c r="N30" s="655"/>
      <c r="O30" s="655"/>
      <c r="P30" s="655"/>
      <c r="Q30" s="655"/>
      <c r="R30" s="655"/>
      <c r="S30" s="655"/>
      <c r="T30" s="655"/>
      <c r="U30" s="655"/>
      <c r="V30" s="655"/>
      <c r="W30" s="655"/>
      <c r="X30" s="655"/>
      <c r="Y30" s="655"/>
      <c r="Z30" s="655"/>
      <c r="AA30" s="655"/>
      <c r="AB30" s="655"/>
      <c r="AC30" s="655"/>
      <c r="AD30" s="655"/>
      <c r="AE30" s="655"/>
      <c r="AF30" s="683"/>
    </row>
    <row r="31" spans="1:67" x14ac:dyDescent="0.3">
      <c r="B31" s="654" t="s">
        <v>0</v>
      </c>
      <c r="C31" s="655"/>
      <c r="D31" s="656"/>
      <c r="E31" s="709" t="s">
        <v>13</v>
      </c>
      <c r="F31" s="709"/>
      <c r="G31" s="709"/>
      <c r="H31" s="709"/>
      <c r="I31" s="709"/>
      <c r="J31" s="709"/>
      <c r="K31" s="709"/>
      <c r="L31" s="709"/>
      <c r="M31" s="709"/>
      <c r="N31" s="709"/>
      <c r="O31" s="675" t="s">
        <v>90</v>
      </c>
      <c r="P31" s="675"/>
      <c r="Q31" s="675" t="s">
        <v>28</v>
      </c>
      <c r="R31" s="675"/>
      <c r="S31" s="675" t="s">
        <v>27</v>
      </c>
      <c r="T31" s="675"/>
      <c r="U31" s="666" t="s">
        <v>191</v>
      </c>
      <c r="V31" s="667"/>
      <c r="W31" s="667"/>
      <c r="X31" s="668"/>
      <c r="Y31" s="667" t="s">
        <v>102</v>
      </c>
      <c r="Z31" s="667"/>
      <c r="AA31" s="667"/>
      <c r="AB31" s="667"/>
      <c r="AC31" s="667"/>
      <c r="AD31" s="668"/>
      <c r="AE31" s="705" t="s">
        <v>8</v>
      </c>
      <c r="AF31" s="683"/>
    </row>
    <row r="32" spans="1:67" x14ac:dyDescent="0.3">
      <c r="B32" s="657"/>
      <c r="C32" s="658"/>
      <c r="D32" s="659"/>
      <c r="E32" s="709"/>
      <c r="F32" s="709"/>
      <c r="G32" s="709"/>
      <c r="H32" s="709"/>
      <c r="I32" s="709"/>
      <c r="J32" s="709"/>
      <c r="K32" s="709"/>
      <c r="L32" s="709"/>
      <c r="M32" s="709"/>
      <c r="N32" s="709"/>
      <c r="O32" s="675"/>
      <c r="P32" s="675"/>
      <c r="Q32" s="675"/>
      <c r="R32" s="675"/>
      <c r="S32" s="675"/>
      <c r="T32" s="675"/>
      <c r="U32" s="684" t="s">
        <v>192</v>
      </c>
      <c r="V32" s="669"/>
      <c r="W32" s="669" t="s">
        <v>8</v>
      </c>
      <c r="X32" s="670"/>
      <c r="Y32" s="669" t="s">
        <v>21</v>
      </c>
      <c r="Z32" s="669"/>
      <c r="AA32" s="669"/>
      <c r="AB32" s="669" t="s">
        <v>14</v>
      </c>
      <c r="AC32" s="669"/>
      <c r="AD32" s="670"/>
      <c r="AE32" s="706"/>
      <c r="AF32" s="707"/>
    </row>
    <row r="33" spans="2:67" s="11" customFormat="1" x14ac:dyDescent="0.25">
      <c r="B33" s="716"/>
      <c r="C33" s="717"/>
      <c r="D33" s="718"/>
      <c r="E33" s="712"/>
      <c r="F33" s="712"/>
      <c r="G33" s="712"/>
      <c r="H33" s="712"/>
      <c r="I33" s="712"/>
      <c r="J33" s="712"/>
      <c r="K33" s="712"/>
      <c r="L33" s="712"/>
      <c r="M33" s="712"/>
      <c r="N33" s="712"/>
      <c r="O33" s="698"/>
      <c r="P33" s="698"/>
      <c r="Q33" s="699"/>
      <c r="R33" s="700"/>
      <c r="S33" s="710"/>
      <c r="T33" s="711"/>
      <c r="U33" s="715">
        <f t="shared" ref="U33:U40" si="0">IF(OR(B33="", S33=""),0,(IF(B33&gt;=mileagedate1,ROUND(S33*mileagerate1,3),ROUND(S33*mileagerate2,3))))</f>
        <v>0</v>
      </c>
      <c r="V33" s="715"/>
      <c r="W33" s="701"/>
      <c r="X33" s="701"/>
      <c r="Y33" s="730"/>
      <c r="Z33" s="701"/>
      <c r="AA33" s="701"/>
      <c r="AB33" s="701"/>
      <c r="AC33" s="701"/>
      <c r="AD33" s="701"/>
      <c r="AE33" s="701"/>
      <c r="AF33" s="702"/>
      <c r="AG33" s="108"/>
      <c r="AH33" s="345"/>
      <c r="AI33" s="338"/>
      <c r="AJ33" s="338">
        <f>E33</f>
        <v>0</v>
      </c>
      <c r="AK33" s="346"/>
      <c r="AL33" s="346"/>
      <c r="AM33" s="346"/>
      <c r="AN33" s="346"/>
      <c r="AO33" s="346"/>
      <c r="AP33" s="346"/>
      <c r="AQ33" s="346"/>
      <c r="AR33" s="346"/>
      <c r="AS33" s="346"/>
      <c r="AT33" s="346"/>
      <c r="AU33" s="346"/>
      <c r="AV33" s="346"/>
      <c r="AW33" s="304"/>
      <c r="AX33" s="304"/>
      <c r="AY33" s="304"/>
      <c r="AZ33" s="304"/>
      <c r="BA33" s="304"/>
      <c r="BB33" s="304"/>
      <c r="BC33" s="304"/>
      <c r="BD33" s="9"/>
      <c r="BE33" s="9"/>
      <c r="BF33" s="9"/>
      <c r="BG33" s="9"/>
      <c r="BH33" s="9"/>
      <c r="BI33" s="9"/>
      <c r="BJ33" s="9"/>
      <c r="BK33" s="9"/>
      <c r="BL33" s="9"/>
      <c r="BM33" s="9"/>
      <c r="BN33" s="9"/>
      <c r="BO33" s="9"/>
    </row>
    <row r="34" spans="2:67" s="11" customFormat="1" x14ac:dyDescent="0.25">
      <c r="B34" s="694"/>
      <c r="C34" s="695"/>
      <c r="D34" s="696"/>
      <c r="E34" s="733"/>
      <c r="F34" s="733"/>
      <c r="G34" s="733"/>
      <c r="H34" s="733"/>
      <c r="I34" s="733"/>
      <c r="J34" s="733"/>
      <c r="K34" s="733"/>
      <c r="L34" s="733"/>
      <c r="M34" s="733"/>
      <c r="N34" s="733"/>
      <c r="O34" s="736"/>
      <c r="P34" s="736"/>
      <c r="Q34" s="734"/>
      <c r="R34" s="735"/>
      <c r="S34" s="723"/>
      <c r="T34" s="724"/>
      <c r="U34" s="722">
        <f t="shared" si="0"/>
        <v>0</v>
      </c>
      <c r="V34" s="722"/>
      <c r="W34" s="697"/>
      <c r="X34" s="697"/>
      <c r="Y34" s="737"/>
      <c r="Z34" s="697"/>
      <c r="AA34" s="697"/>
      <c r="AB34" s="697"/>
      <c r="AC34" s="697"/>
      <c r="AD34" s="697"/>
      <c r="AE34" s="697"/>
      <c r="AF34" s="843"/>
      <c r="AG34" s="108"/>
      <c r="AH34" s="345"/>
      <c r="AI34" s="338"/>
      <c r="AJ34" s="347">
        <f t="shared" ref="AJ34:AJ40" si="1">E34</f>
        <v>0</v>
      </c>
      <c r="AK34" s="346"/>
      <c r="AL34" s="346"/>
      <c r="AM34" s="346"/>
      <c r="AN34" s="346"/>
      <c r="AO34" s="346"/>
      <c r="AP34" s="346"/>
      <c r="AQ34" s="346"/>
      <c r="AR34" s="346"/>
      <c r="AS34" s="346"/>
      <c r="AT34" s="346"/>
      <c r="AU34" s="346"/>
      <c r="AV34" s="346"/>
      <c r="AW34" s="304"/>
      <c r="AX34" s="304"/>
      <c r="AY34" s="304"/>
      <c r="AZ34" s="304"/>
      <c r="BA34" s="304"/>
      <c r="BB34" s="304"/>
      <c r="BC34" s="304"/>
      <c r="BD34" s="9"/>
      <c r="BE34" s="9"/>
      <c r="BF34" s="9"/>
      <c r="BG34" s="9"/>
      <c r="BH34" s="9"/>
      <c r="BI34" s="9"/>
      <c r="BJ34" s="9"/>
      <c r="BK34" s="9"/>
      <c r="BL34" s="9"/>
      <c r="BM34" s="9"/>
      <c r="BN34" s="9"/>
      <c r="BO34" s="9"/>
    </row>
    <row r="35" spans="2:67" s="11" customFormat="1" x14ac:dyDescent="0.25">
      <c r="B35" s="719"/>
      <c r="C35" s="720"/>
      <c r="D35" s="720"/>
      <c r="E35" s="733"/>
      <c r="F35" s="733"/>
      <c r="G35" s="733"/>
      <c r="H35" s="733"/>
      <c r="I35" s="733"/>
      <c r="J35" s="733"/>
      <c r="K35" s="733"/>
      <c r="L35" s="733"/>
      <c r="M35" s="733"/>
      <c r="N35" s="733"/>
      <c r="O35" s="736"/>
      <c r="P35" s="736"/>
      <c r="Q35" s="734"/>
      <c r="R35" s="735"/>
      <c r="S35" s="723"/>
      <c r="T35" s="724"/>
      <c r="U35" s="722">
        <f t="shared" si="0"/>
        <v>0</v>
      </c>
      <c r="V35" s="722"/>
      <c r="W35" s="697"/>
      <c r="X35" s="697"/>
      <c r="Y35" s="737"/>
      <c r="Z35" s="697"/>
      <c r="AA35" s="697"/>
      <c r="AB35" s="697"/>
      <c r="AC35" s="697"/>
      <c r="AD35" s="697"/>
      <c r="AE35" s="697"/>
      <c r="AF35" s="843"/>
      <c r="AG35" s="108"/>
      <c r="AH35" s="345"/>
      <c r="AI35" s="338"/>
      <c r="AJ35" s="347">
        <f t="shared" si="1"/>
        <v>0</v>
      </c>
      <c r="AK35" s="346"/>
      <c r="AL35" s="346"/>
      <c r="AM35" s="346"/>
      <c r="AN35" s="346"/>
      <c r="AO35" s="346"/>
      <c r="AP35" s="346"/>
      <c r="AQ35" s="346"/>
      <c r="AR35" s="346"/>
      <c r="AS35" s="346"/>
      <c r="AT35" s="346"/>
      <c r="AU35" s="346"/>
      <c r="AV35" s="346"/>
      <c r="AW35" s="304"/>
      <c r="AX35" s="304"/>
      <c r="AY35" s="304"/>
      <c r="AZ35" s="304"/>
      <c r="BA35" s="304"/>
      <c r="BB35" s="304"/>
      <c r="BC35" s="304"/>
      <c r="BD35" s="9"/>
      <c r="BE35" s="9"/>
      <c r="BF35" s="9"/>
      <c r="BG35" s="9"/>
      <c r="BH35" s="9"/>
      <c r="BI35" s="9"/>
      <c r="BJ35" s="9"/>
      <c r="BK35" s="9"/>
      <c r="BL35" s="9"/>
      <c r="BM35" s="9"/>
      <c r="BN35" s="9"/>
      <c r="BO35" s="9"/>
    </row>
    <row r="36" spans="2:67" s="11" customFormat="1" x14ac:dyDescent="0.25">
      <c r="B36" s="719"/>
      <c r="C36" s="720"/>
      <c r="D36" s="720"/>
      <c r="E36" s="733"/>
      <c r="F36" s="733"/>
      <c r="G36" s="733"/>
      <c r="H36" s="733"/>
      <c r="I36" s="733"/>
      <c r="J36" s="733"/>
      <c r="K36" s="733"/>
      <c r="L36" s="733"/>
      <c r="M36" s="733"/>
      <c r="N36" s="733"/>
      <c r="O36" s="736"/>
      <c r="P36" s="736"/>
      <c r="Q36" s="734"/>
      <c r="R36" s="735"/>
      <c r="S36" s="723"/>
      <c r="T36" s="724"/>
      <c r="U36" s="722">
        <f t="shared" si="0"/>
        <v>0</v>
      </c>
      <c r="V36" s="722"/>
      <c r="W36" s="697"/>
      <c r="X36" s="697"/>
      <c r="Y36" s="737"/>
      <c r="Z36" s="697"/>
      <c r="AA36" s="697"/>
      <c r="AB36" s="697"/>
      <c r="AC36" s="697"/>
      <c r="AD36" s="697"/>
      <c r="AE36" s="697"/>
      <c r="AF36" s="843"/>
      <c r="AG36" s="108"/>
      <c r="AH36" s="345"/>
      <c r="AI36" s="338"/>
      <c r="AJ36" s="347">
        <f t="shared" si="1"/>
        <v>0</v>
      </c>
      <c r="AK36" s="346"/>
      <c r="AL36" s="346"/>
      <c r="AM36" s="346"/>
      <c r="AN36" s="346"/>
      <c r="AO36" s="346"/>
      <c r="AP36" s="346"/>
      <c r="AQ36" s="346"/>
      <c r="AR36" s="346"/>
      <c r="AS36" s="346"/>
      <c r="AT36" s="346"/>
      <c r="AU36" s="346"/>
      <c r="AV36" s="346"/>
      <c r="AW36" s="304"/>
      <c r="AX36" s="304"/>
      <c r="AY36" s="304"/>
      <c r="AZ36" s="304"/>
      <c r="BA36" s="304"/>
      <c r="BB36" s="304"/>
      <c r="BC36" s="304"/>
      <c r="BD36" s="9"/>
      <c r="BE36" s="9"/>
      <c r="BF36" s="9"/>
      <c r="BG36" s="9"/>
      <c r="BH36" s="9"/>
      <c r="BI36" s="9"/>
      <c r="BJ36" s="9"/>
      <c r="BK36" s="9"/>
      <c r="BL36" s="9"/>
      <c r="BM36" s="9"/>
      <c r="BN36" s="9"/>
      <c r="BO36" s="9"/>
    </row>
    <row r="37" spans="2:67" s="11" customFormat="1" x14ac:dyDescent="0.25">
      <c r="B37" s="719"/>
      <c r="C37" s="720"/>
      <c r="D37" s="720"/>
      <c r="E37" s="733"/>
      <c r="F37" s="733"/>
      <c r="G37" s="733"/>
      <c r="H37" s="733"/>
      <c r="I37" s="733"/>
      <c r="J37" s="733"/>
      <c r="K37" s="733"/>
      <c r="L37" s="733"/>
      <c r="M37" s="733"/>
      <c r="N37" s="733"/>
      <c r="O37" s="736"/>
      <c r="P37" s="736"/>
      <c r="Q37" s="734"/>
      <c r="R37" s="735"/>
      <c r="S37" s="723"/>
      <c r="T37" s="724"/>
      <c r="U37" s="722">
        <f t="shared" si="0"/>
        <v>0</v>
      </c>
      <c r="V37" s="722"/>
      <c r="W37" s="697"/>
      <c r="X37" s="697"/>
      <c r="Y37" s="737"/>
      <c r="Z37" s="697"/>
      <c r="AA37" s="697"/>
      <c r="AB37" s="697"/>
      <c r="AC37" s="697"/>
      <c r="AD37" s="697"/>
      <c r="AE37" s="697"/>
      <c r="AF37" s="843"/>
      <c r="AG37" s="108"/>
      <c r="AH37" s="345"/>
      <c r="AI37" s="338"/>
      <c r="AJ37" s="347">
        <f t="shared" si="1"/>
        <v>0</v>
      </c>
      <c r="AK37" s="346"/>
      <c r="AL37" s="346"/>
      <c r="AM37" s="346"/>
      <c r="AN37" s="346"/>
      <c r="AO37" s="346"/>
      <c r="AP37" s="346"/>
      <c r="AQ37" s="346"/>
      <c r="AR37" s="346"/>
      <c r="AS37" s="346"/>
      <c r="AT37" s="346"/>
      <c r="AU37" s="346"/>
      <c r="AV37" s="346"/>
      <c r="AW37" s="304"/>
      <c r="AX37" s="304"/>
      <c r="AY37" s="304"/>
      <c r="AZ37" s="304"/>
      <c r="BA37" s="304"/>
      <c r="BB37" s="304"/>
      <c r="BC37" s="304"/>
      <c r="BD37" s="9"/>
      <c r="BE37" s="9"/>
      <c r="BF37" s="9"/>
      <c r="BG37" s="9"/>
      <c r="BH37" s="9"/>
      <c r="BI37" s="9"/>
      <c r="BJ37" s="9"/>
      <c r="BK37" s="9"/>
      <c r="BL37" s="9"/>
      <c r="BM37" s="9"/>
      <c r="BN37" s="9"/>
      <c r="BO37" s="9"/>
    </row>
    <row r="38" spans="2:67" s="11" customFormat="1" x14ac:dyDescent="0.25">
      <c r="B38" s="719"/>
      <c r="C38" s="720"/>
      <c r="D38" s="720"/>
      <c r="E38" s="733"/>
      <c r="F38" s="733"/>
      <c r="G38" s="733"/>
      <c r="H38" s="733"/>
      <c r="I38" s="733"/>
      <c r="J38" s="733"/>
      <c r="K38" s="733"/>
      <c r="L38" s="733"/>
      <c r="M38" s="733"/>
      <c r="N38" s="733"/>
      <c r="O38" s="736"/>
      <c r="P38" s="736"/>
      <c r="Q38" s="734"/>
      <c r="R38" s="735"/>
      <c r="S38" s="723"/>
      <c r="T38" s="724"/>
      <c r="U38" s="722">
        <f t="shared" si="0"/>
        <v>0</v>
      </c>
      <c r="V38" s="722"/>
      <c r="W38" s="697"/>
      <c r="X38" s="697"/>
      <c r="Y38" s="737"/>
      <c r="Z38" s="697"/>
      <c r="AA38" s="697"/>
      <c r="AB38" s="697"/>
      <c r="AC38" s="697"/>
      <c r="AD38" s="697"/>
      <c r="AE38" s="697"/>
      <c r="AF38" s="843"/>
      <c r="AG38" s="108"/>
      <c r="AH38" s="345"/>
      <c r="AI38" s="338"/>
      <c r="AJ38" s="347">
        <f t="shared" si="1"/>
        <v>0</v>
      </c>
      <c r="AK38" s="346"/>
      <c r="AL38" s="346"/>
      <c r="AM38" s="346"/>
      <c r="AN38" s="346"/>
      <c r="AO38" s="346"/>
      <c r="AP38" s="346"/>
      <c r="AQ38" s="346"/>
      <c r="AR38" s="346"/>
      <c r="AS38" s="346"/>
      <c r="AT38" s="346"/>
      <c r="AU38" s="346"/>
      <c r="AV38" s="346"/>
      <c r="AW38" s="304"/>
      <c r="AX38" s="304"/>
      <c r="AY38" s="304"/>
      <c r="AZ38" s="304"/>
      <c r="BA38" s="304"/>
      <c r="BB38" s="304"/>
      <c r="BC38" s="304"/>
      <c r="BD38" s="9"/>
      <c r="BE38" s="9"/>
      <c r="BF38" s="9"/>
      <c r="BG38" s="9"/>
      <c r="BH38" s="9"/>
      <c r="BI38" s="9"/>
      <c r="BJ38" s="9"/>
      <c r="BK38" s="9"/>
      <c r="BL38" s="9"/>
      <c r="BM38" s="9"/>
      <c r="BN38" s="9"/>
      <c r="BO38" s="9"/>
    </row>
    <row r="39" spans="2:67" s="11" customFormat="1" x14ac:dyDescent="0.25">
      <c r="B39" s="719"/>
      <c r="C39" s="720"/>
      <c r="D39" s="720"/>
      <c r="E39" s="733"/>
      <c r="F39" s="733"/>
      <c r="G39" s="733"/>
      <c r="H39" s="733"/>
      <c r="I39" s="733"/>
      <c r="J39" s="733"/>
      <c r="K39" s="733"/>
      <c r="L39" s="733"/>
      <c r="M39" s="733"/>
      <c r="N39" s="733"/>
      <c r="O39" s="736"/>
      <c r="P39" s="736"/>
      <c r="Q39" s="734"/>
      <c r="R39" s="735"/>
      <c r="S39" s="723"/>
      <c r="T39" s="724"/>
      <c r="U39" s="722">
        <f t="shared" si="0"/>
        <v>0</v>
      </c>
      <c r="V39" s="722"/>
      <c r="W39" s="697"/>
      <c r="X39" s="697"/>
      <c r="Y39" s="737"/>
      <c r="Z39" s="697"/>
      <c r="AA39" s="697"/>
      <c r="AB39" s="697"/>
      <c r="AC39" s="697"/>
      <c r="AD39" s="697"/>
      <c r="AE39" s="697"/>
      <c r="AF39" s="843"/>
      <c r="AG39" s="108"/>
      <c r="AH39" s="345"/>
      <c r="AI39" s="338"/>
      <c r="AJ39" s="347">
        <f t="shared" si="1"/>
        <v>0</v>
      </c>
      <c r="AK39" s="346"/>
      <c r="AL39" s="346"/>
      <c r="AM39" s="346"/>
      <c r="AN39" s="346"/>
      <c r="AO39" s="346"/>
      <c r="AP39" s="346"/>
      <c r="AQ39" s="346"/>
      <c r="AR39" s="346"/>
      <c r="AS39" s="346"/>
      <c r="AT39" s="346"/>
      <c r="AU39" s="346"/>
      <c r="AV39" s="346"/>
      <c r="AW39" s="304"/>
      <c r="AX39" s="304"/>
      <c r="AY39" s="304"/>
      <c r="AZ39" s="304"/>
      <c r="BA39" s="304"/>
      <c r="BB39" s="304"/>
      <c r="BC39" s="304"/>
      <c r="BD39" s="9"/>
      <c r="BE39" s="9"/>
      <c r="BF39" s="9"/>
      <c r="BG39" s="9"/>
      <c r="BH39" s="9"/>
      <c r="BI39" s="9"/>
      <c r="BJ39" s="9"/>
      <c r="BK39" s="9"/>
      <c r="BL39" s="9"/>
      <c r="BM39" s="9"/>
      <c r="BN39" s="9"/>
      <c r="BO39" s="9"/>
    </row>
    <row r="40" spans="2:67" s="11" customFormat="1" x14ac:dyDescent="0.25">
      <c r="B40" s="793"/>
      <c r="C40" s="794"/>
      <c r="D40" s="794"/>
      <c r="E40" s="721"/>
      <c r="F40" s="721"/>
      <c r="G40" s="721"/>
      <c r="H40" s="721"/>
      <c r="I40" s="721"/>
      <c r="J40" s="721"/>
      <c r="K40" s="721"/>
      <c r="L40" s="721"/>
      <c r="M40" s="721"/>
      <c r="N40" s="721"/>
      <c r="O40" s="867"/>
      <c r="P40" s="867"/>
      <c r="Q40" s="835"/>
      <c r="R40" s="836"/>
      <c r="S40" s="855"/>
      <c r="T40" s="856"/>
      <c r="U40" s="866">
        <f t="shared" si="0"/>
        <v>0</v>
      </c>
      <c r="V40" s="866"/>
      <c r="W40" s="726"/>
      <c r="X40" s="726"/>
      <c r="Y40" s="725"/>
      <c r="Z40" s="726"/>
      <c r="AA40" s="726"/>
      <c r="AB40" s="726"/>
      <c r="AC40" s="726"/>
      <c r="AD40" s="726"/>
      <c r="AE40" s="726"/>
      <c r="AF40" s="925"/>
      <c r="AG40" s="108"/>
      <c r="AH40" s="345"/>
      <c r="AI40" s="338"/>
      <c r="AJ40" s="347">
        <f t="shared" si="1"/>
        <v>0</v>
      </c>
      <c r="AK40" s="346"/>
      <c r="AL40" s="346"/>
      <c r="AM40" s="346"/>
      <c r="AN40" s="346"/>
      <c r="AO40" s="346"/>
      <c r="AP40" s="346"/>
      <c r="AQ40" s="346"/>
      <c r="AR40" s="346"/>
      <c r="AS40" s="346"/>
      <c r="AT40" s="346"/>
      <c r="AU40" s="346"/>
      <c r="AV40" s="346"/>
      <c r="AW40" s="304"/>
      <c r="AX40" s="304"/>
      <c r="AY40" s="304"/>
      <c r="AZ40" s="304"/>
      <c r="BA40" s="304"/>
      <c r="BB40" s="304"/>
      <c r="BC40" s="304"/>
      <c r="BD40" s="9"/>
      <c r="BE40" s="9"/>
      <c r="BF40" s="9"/>
      <c r="BG40" s="9"/>
      <c r="BH40" s="9"/>
      <c r="BI40" s="9"/>
      <c r="BJ40" s="9"/>
      <c r="BK40" s="9"/>
      <c r="BL40" s="9"/>
      <c r="BM40" s="9"/>
      <c r="BN40" s="9"/>
      <c r="BO40" s="9"/>
    </row>
    <row r="41" spans="2:67" s="11" customFormat="1" ht="27.75" customHeight="1" x14ac:dyDescent="0.3">
      <c r="B41" s="871" t="s">
        <v>24</v>
      </c>
      <c r="C41" s="872"/>
      <c r="D41" s="872"/>
      <c r="E41" s="872"/>
      <c r="F41" s="872"/>
      <c r="G41" s="872"/>
      <c r="H41" s="872"/>
      <c r="I41" s="872"/>
      <c r="J41" s="872"/>
      <c r="K41" s="872"/>
      <c r="L41" s="872"/>
      <c r="M41" s="872"/>
      <c r="N41" s="872"/>
      <c r="O41" s="872"/>
      <c r="P41" s="873"/>
      <c r="Q41" s="868" t="s">
        <v>111</v>
      </c>
      <c r="R41" s="869"/>
      <c r="S41" s="869"/>
      <c r="T41" s="870"/>
      <c r="U41" s="854">
        <f>ROUND(SUM(U33:X40)+surf_cont+surf_cont2+surf_cont3+surf_cont4+surf_cont5,2)</f>
        <v>0</v>
      </c>
      <c r="V41" s="854"/>
      <c r="W41" s="854"/>
      <c r="X41" s="854"/>
      <c r="Y41" s="854">
        <f>SUM(Y33:AA40)+lodg_cont+lodg_cont2+lodg_cont3+lodg_cont4+lodg_cont5</f>
        <v>0</v>
      </c>
      <c r="Z41" s="854"/>
      <c r="AA41" s="854"/>
      <c r="AB41" s="854">
        <f>SUM(AB33:AD40)+mie_cont+mie_cont2+mie_cont3+mie_cont4+mie_cont5</f>
        <v>0</v>
      </c>
      <c r="AC41" s="854"/>
      <c r="AD41" s="854"/>
      <c r="AE41" s="854">
        <f>SUM(AE33:AF40)+other_cont+other_cont2+other_cont3+other_cont4+other_cont5</f>
        <v>0</v>
      </c>
      <c r="AF41" s="924"/>
      <c r="AG41" s="108"/>
      <c r="AH41" s="345"/>
      <c r="AI41" s="338"/>
      <c r="AJ41" s="338"/>
      <c r="AK41" s="346"/>
      <c r="AL41" s="346"/>
      <c r="AM41" s="346"/>
      <c r="AN41" s="346"/>
      <c r="AO41" s="346"/>
      <c r="AP41" s="346"/>
      <c r="AQ41" s="346"/>
      <c r="AR41" s="346"/>
      <c r="AS41" s="346"/>
      <c r="AT41" s="346"/>
      <c r="AU41" s="346"/>
      <c r="AV41" s="346"/>
      <c r="AW41" s="304"/>
      <c r="AX41" s="304"/>
      <c r="AY41" s="304"/>
      <c r="AZ41" s="304"/>
      <c r="BA41" s="304"/>
      <c r="BB41" s="304"/>
      <c r="BC41" s="304"/>
      <c r="BD41" s="9"/>
      <c r="BE41" s="9"/>
      <c r="BF41" s="9"/>
      <c r="BG41" s="9"/>
      <c r="BH41" s="9"/>
      <c r="BI41" s="9"/>
      <c r="BJ41" s="9"/>
      <c r="BK41" s="9"/>
      <c r="BL41" s="9"/>
      <c r="BM41" s="9"/>
      <c r="BN41" s="9"/>
      <c r="BO41" s="9"/>
    </row>
    <row r="42" spans="2:67" x14ac:dyDescent="0.3">
      <c r="B42" s="106"/>
      <c r="P42" s="105"/>
      <c r="Q42" s="754" t="s">
        <v>103</v>
      </c>
      <c r="R42" s="755"/>
      <c r="S42" s="755"/>
      <c r="T42" s="756"/>
      <c r="U42" s="757" t="s">
        <v>59</v>
      </c>
      <c r="V42" s="758"/>
      <c r="W42" s="758"/>
      <c r="X42" s="758"/>
      <c r="Y42" s="758"/>
      <c r="Z42" s="758"/>
      <c r="AA42" s="758"/>
      <c r="AB42" s="758"/>
      <c r="AC42" s="758"/>
      <c r="AD42" s="772">
        <f>SUM(U41:AF41)</f>
        <v>0</v>
      </c>
      <c r="AE42" s="772"/>
      <c r="AF42" s="773"/>
    </row>
    <row r="43" spans="2:67" x14ac:dyDescent="0.3">
      <c r="B43" s="785"/>
      <c r="C43" s="786"/>
      <c r="D43" s="786"/>
      <c r="E43" s="786"/>
      <c r="F43" s="786"/>
      <c r="G43" s="786"/>
      <c r="H43" s="786"/>
      <c r="I43" s="786"/>
      <c r="J43" s="786"/>
      <c r="K43" s="786"/>
      <c r="L43" s="786"/>
      <c r="M43" s="10"/>
      <c r="N43" s="796"/>
      <c r="O43" s="796"/>
      <c r="P43" s="797"/>
      <c r="Q43" s="848" t="str">
        <f>IF((OR(ACTUAL&lt;=est*1.2,ACTUAL-est&lt;=100,est=" ")),"N/A",ACTUAL-est)</f>
        <v>N/A</v>
      </c>
      <c r="R43" s="849"/>
      <c r="S43" s="849"/>
      <c r="T43" s="850"/>
      <c r="U43" s="744" t="s">
        <v>107</v>
      </c>
      <c r="V43" s="795"/>
      <c r="W43" s="795"/>
      <c r="X43" s="795"/>
      <c r="Y43" s="795"/>
      <c r="Z43" s="795"/>
      <c r="AA43" s="795"/>
      <c r="AB43" s="795"/>
      <c r="AC43" s="795"/>
      <c r="AD43" s="774"/>
      <c r="AE43" s="774"/>
      <c r="AF43" s="775"/>
    </row>
    <row r="44" spans="2:67" x14ac:dyDescent="0.3">
      <c r="B44" s="104" t="s">
        <v>105</v>
      </c>
      <c r="C44" s="102"/>
      <c r="D44" s="102"/>
      <c r="E44" s="102"/>
      <c r="F44" s="102"/>
      <c r="G44" s="102"/>
      <c r="H44" s="102"/>
      <c r="I44" s="102"/>
      <c r="J44" s="102"/>
      <c r="K44" s="102"/>
      <c r="L44" s="102"/>
      <c r="M44" s="102"/>
      <c r="N44" s="102" t="s">
        <v>0</v>
      </c>
      <c r="O44" s="102"/>
      <c r="P44" s="103"/>
      <c r="Q44" s="851"/>
      <c r="R44" s="852"/>
      <c r="S44" s="852"/>
      <c r="T44" s="853"/>
      <c r="U44" s="742" t="s">
        <v>1118</v>
      </c>
      <c r="V44" s="743"/>
      <c r="W44" s="743"/>
      <c r="X44" s="743"/>
      <c r="Y44" s="743"/>
      <c r="Z44" s="738"/>
      <c r="AA44" s="738"/>
      <c r="AB44" s="738"/>
      <c r="AC44" s="739"/>
      <c r="AD44" s="776"/>
      <c r="AE44" s="776"/>
      <c r="AF44" s="777"/>
    </row>
    <row r="45" spans="2:67" x14ac:dyDescent="0.3">
      <c r="B45" s="106"/>
      <c r="P45" s="105"/>
      <c r="Q45" s="742" t="s">
        <v>104</v>
      </c>
      <c r="R45" s="743"/>
      <c r="S45" s="743"/>
      <c r="T45" s="743"/>
      <c r="U45" s="743"/>
      <c r="V45" s="743"/>
      <c r="W45" s="743"/>
      <c r="X45" s="743"/>
      <c r="Y45" s="743"/>
      <c r="Z45" s="743"/>
      <c r="AA45" s="743"/>
      <c r="AB45" s="743"/>
      <c r="AC45" s="744"/>
      <c r="AD45" s="752">
        <f>AD42-AD43-AD44</f>
        <v>0</v>
      </c>
      <c r="AE45" s="752"/>
      <c r="AF45" s="753"/>
    </row>
    <row r="46" spans="2:67" ht="15" customHeight="1" x14ac:dyDescent="0.3">
      <c r="B46" s="785"/>
      <c r="C46" s="786"/>
      <c r="D46" s="786"/>
      <c r="E46" s="786"/>
      <c r="F46" s="786"/>
      <c r="G46" s="786"/>
      <c r="H46" s="786"/>
      <c r="I46" s="786"/>
      <c r="J46" s="786"/>
      <c r="K46" s="786"/>
      <c r="L46" s="786"/>
      <c r="M46" s="10"/>
      <c r="N46" s="796"/>
      <c r="O46" s="796"/>
      <c r="P46" s="797"/>
      <c r="Q46" s="742" t="s">
        <v>1119</v>
      </c>
      <c r="R46" s="743"/>
      <c r="S46" s="743"/>
      <c r="T46" s="743"/>
      <c r="U46" s="743"/>
      <c r="V46" s="743"/>
      <c r="W46" s="743"/>
      <c r="X46" s="743"/>
      <c r="Y46" s="743"/>
      <c r="Z46" s="743"/>
      <c r="AA46" s="743"/>
      <c r="AB46" s="743"/>
      <c r="AC46" s="744"/>
      <c r="AD46" s="752">
        <f>SUM(S60:U66)+ap_cont+ap_cont2+ap_cont3+AD44+ap_cont4+ap_cont5</f>
        <v>0</v>
      </c>
      <c r="AE46" s="752"/>
      <c r="AF46" s="753"/>
    </row>
    <row r="47" spans="2:67" x14ac:dyDescent="0.3">
      <c r="B47" s="764" t="s">
        <v>198</v>
      </c>
      <c r="C47" s="740"/>
      <c r="D47" s="740"/>
      <c r="E47" s="740"/>
      <c r="F47" s="740"/>
      <c r="G47" s="740"/>
      <c r="H47" s="740"/>
      <c r="I47" s="740"/>
      <c r="J47" s="740"/>
      <c r="K47" s="740"/>
      <c r="L47" s="740"/>
      <c r="M47" s="740"/>
      <c r="N47" s="740" t="s">
        <v>0</v>
      </c>
      <c r="O47" s="740"/>
      <c r="P47" s="741"/>
      <c r="Q47" s="742" t="s">
        <v>106</v>
      </c>
      <c r="R47" s="743"/>
      <c r="S47" s="743"/>
      <c r="T47" s="743"/>
      <c r="U47" s="743"/>
      <c r="V47" s="743"/>
      <c r="W47" s="743"/>
      <c r="X47" s="743"/>
      <c r="Y47" s="743"/>
      <c r="Z47" s="743"/>
      <c r="AA47" s="743"/>
      <c r="AB47" s="743"/>
      <c r="AC47" s="744"/>
      <c r="AD47" s="864">
        <f>AD45+AD46</f>
        <v>0</v>
      </c>
      <c r="AE47" s="864"/>
      <c r="AF47" s="865"/>
    </row>
    <row r="48" spans="2:67" ht="12" customHeight="1" x14ac:dyDescent="0.3">
      <c r="B48" s="847" t="s">
        <v>34</v>
      </c>
      <c r="C48" s="790"/>
      <c r="D48" s="790"/>
      <c r="E48" s="790"/>
      <c r="F48" s="790"/>
      <c r="G48" s="790"/>
      <c r="H48" s="790"/>
      <c r="I48" s="790"/>
      <c r="J48" s="790"/>
      <c r="K48" s="790"/>
      <c r="L48" s="790"/>
      <c r="M48" s="790"/>
      <c r="N48" s="790"/>
      <c r="O48" s="790"/>
      <c r="P48" s="790"/>
      <c r="Q48" s="790"/>
      <c r="R48" s="790" t="s">
        <v>1113</v>
      </c>
      <c r="S48" s="790"/>
      <c r="T48" s="790"/>
      <c r="U48" s="790"/>
      <c r="V48" s="790"/>
      <c r="W48" s="888"/>
      <c r="X48" s="789" t="s">
        <v>126</v>
      </c>
      <c r="Y48" s="790"/>
      <c r="Z48" s="790"/>
      <c r="AA48" s="790"/>
      <c r="AB48" s="790"/>
      <c r="AC48" s="790"/>
      <c r="AD48" s="790"/>
      <c r="AE48" s="790"/>
      <c r="AF48" s="791"/>
    </row>
    <row r="49" spans="2:67" ht="12" customHeight="1" x14ac:dyDescent="0.3">
      <c r="B49" s="891" t="s">
        <v>26</v>
      </c>
      <c r="C49" s="768" t="s">
        <v>25</v>
      </c>
      <c r="D49" s="780"/>
      <c r="E49" s="768" t="s">
        <v>15</v>
      </c>
      <c r="F49" s="769"/>
      <c r="G49" s="769"/>
      <c r="H49" s="768" t="s">
        <v>286</v>
      </c>
      <c r="I49" s="780"/>
      <c r="J49" s="787" t="s">
        <v>26</v>
      </c>
      <c r="K49" s="768" t="s">
        <v>25</v>
      </c>
      <c r="L49" s="780"/>
      <c r="M49" s="768" t="s">
        <v>15</v>
      </c>
      <c r="N49" s="769"/>
      <c r="O49" s="769"/>
      <c r="P49" s="768" t="s">
        <v>286</v>
      </c>
      <c r="Q49" s="780"/>
      <c r="R49" s="768" t="s">
        <v>304</v>
      </c>
      <c r="S49" s="769"/>
      <c r="T49" s="889" t="s">
        <v>305</v>
      </c>
      <c r="U49" s="769" t="s">
        <v>1114</v>
      </c>
      <c r="V49" s="769"/>
      <c r="W49" s="780"/>
      <c r="X49" s="778" t="s">
        <v>9</v>
      </c>
      <c r="Y49" s="778"/>
      <c r="Z49" s="778"/>
      <c r="AA49" s="778" t="s">
        <v>108</v>
      </c>
      <c r="AB49" s="778"/>
      <c r="AC49" s="778"/>
      <c r="AD49" s="778" t="s">
        <v>109</v>
      </c>
      <c r="AE49" s="778"/>
      <c r="AF49" s="779"/>
      <c r="AG49" s="107"/>
      <c r="BL49" s="10"/>
      <c r="BM49" s="10"/>
      <c r="BN49" s="10"/>
      <c r="BO49" s="10"/>
    </row>
    <row r="50" spans="2:67" ht="12" customHeight="1" x14ac:dyDescent="0.3">
      <c r="B50" s="892"/>
      <c r="C50" s="770"/>
      <c r="D50" s="781"/>
      <c r="E50" s="770"/>
      <c r="F50" s="771"/>
      <c r="G50" s="771"/>
      <c r="H50" s="770"/>
      <c r="I50" s="781"/>
      <c r="J50" s="788"/>
      <c r="K50" s="770"/>
      <c r="L50" s="781"/>
      <c r="M50" s="770"/>
      <c r="N50" s="771"/>
      <c r="O50" s="771"/>
      <c r="P50" s="770"/>
      <c r="Q50" s="781"/>
      <c r="R50" s="770"/>
      <c r="S50" s="771"/>
      <c r="T50" s="890"/>
      <c r="U50" s="771"/>
      <c r="V50" s="771"/>
      <c r="W50" s="781"/>
      <c r="X50" s="782">
        <f>AA50+AD50</f>
        <v>0</v>
      </c>
      <c r="Y50" s="783"/>
      <c r="Z50" s="784"/>
      <c r="AA50" s="844"/>
      <c r="AB50" s="845"/>
      <c r="AC50" s="896"/>
      <c r="AD50" s="844"/>
      <c r="AE50" s="845"/>
      <c r="AF50" s="846"/>
      <c r="AG50" s="107"/>
      <c r="BL50" s="10"/>
      <c r="BM50" s="10"/>
      <c r="BN50" s="10"/>
      <c r="BO50" s="10"/>
    </row>
    <row r="51" spans="2:67" x14ac:dyDescent="0.3">
      <c r="B51" s="22">
        <v>1</v>
      </c>
      <c r="C51" s="861"/>
      <c r="D51" s="862"/>
      <c r="E51" s="761"/>
      <c r="F51" s="762"/>
      <c r="G51" s="763"/>
      <c r="H51" s="882" t="str">
        <f>IF(C51="","",IF(AND(trav_typ="State Employee",dest_typ="In-State"),VLOOKUP(C51,TYP_AC_TRAV,2,FALSE),(IF(AND(trav_typ="State Employee",dest_typ&lt;&gt;"In-State"),VLOOKUP(C51,TYP_AC_TRAV,3,FALSE),IF(AND(trav_typ&lt;&gt;"State Employee",dest_typ="In-State"),VLOOKUP(C51,TYP_AC_TRAV,4,FALSE),(IF(AND(trav_typ&lt;&gt;"State Employee",dest_typ&lt;&gt;"In-State"),VLOOKUP(C51,TYP_AC_TRAV,5,FALSE))))))))</f>
        <v/>
      </c>
      <c r="I51" s="883" t="b">
        <f>IF(AND($AJ$2=TRUE,$AI$4=TRUE),VLOOKUP($C40,TYP_AC_TRAV,2),(IF(AND($AJ$2=TRUE,$AI$4=FALSE),VLOOKUP($C40,TYP_AC_TRAV,3))))</f>
        <v>0</v>
      </c>
      <c r="J51" s="19">
        <v>4</v>
      </c>
      <c r="K51" s="861"/>
      <c r="L51" s="862"/>
      <c r="M51" s="761"/>
      <c r="N51" s="762"/>
      <c r="O51" s="763"/>
      <c r="P51" s="882" t="str">
        <f>IF(K51="","",IF(AND(trav_typ="State Employee",dest_typ="In-State"),VLOOKUP(K51,TYP_AC_TRAV,2,FALSE),(IF(AND(trav_typ="State Employee",dest_typ&lt;&gt;"In-State"),VLOOKUP(K51,TYP_AC_TRAV,3,FALSE),IF(AND(trav_typ&lt;&gt;"State Employee",dest_typ="In-State"),VLOOKUP(K51,TYP_AC_TRAV,4,FALSE),(IF(AND(trav_typ&lt;&gt;"State Employee",dest_typ&lt;&gt;"In-State"),VLOOKUP(K51,TYP_AC_TRAV,5,FALSE))))))))</f>
        <v/>
      </c>
      <c r="Q51" s="883" t="b">
        <f>IF(AND($AJ$2=TRUE,$AI$4=TRUE),VLOOKUP($C40,TYP_AC_TRAV,2),(IF(AND($AJ$2=TRUE,$AI$4=FALSE),VLOOKUP($C40,TYP_AC_TRAV,3))))</f>
        <v>0</v>
      </c>
      <c r="R51" s="905"/>
      <c r="S51" s="875"/>
      <c r="T51" s="95" t="e">
        <f>IF(trDept="",VLOOKUP(dept_opt,dept_lookup2,2,FALSE),VLOOKUP(trDept,dept_lookup,3,FALSE))</f>
        <v>#N/A</v>
      </c>
      <c r="U51" s="875"/>
      <c r="V51" s="875"/>
      <c r="W51" s="876"/>
      <c r="X51" s="749" t="s">
        <v>58</v>
      </c>
      <c r="Y51" s="750"/>
      <c r="Z51" s="750"/>
      <c r="AA51" s="750"/>
      <c r="AB51" s="750"/>
      <c r="AC51" s="750"/>
      <c r="AD51" s="750"/>
      <c r="AE51" s="750"/>
      <c r="AF51" s="751"/>
      <c r="AG51" s="107"/>
      <c r="BL51" s="10"/>
      <c r="BM51" s="10"/>
      <c r="BN51" s="10"/>
      <c r="BO51" s="10"/>
    </row>
    <row r="52" spans="2:67" x14ac:dyDescent="0.3">
      <c r="B52" s="23">
        <v>2</v>
      </c>
      <c r="C52" s="863"/>
      <c r="D52" s="842"/>
      <c r="E52" s="765"/>
      <c r="F52" s="766"/>
      <c r="G52" s="767"/>
      <c r="H52" s="745" t="str">
        <f>IF(C52="","",IF(AND(trav_typ="State Employee",dest_typ="In-State"),VLOOKUP(C52,TYP_AC_TRAV,2,FALSE),(IF(AND(trav_typ="State Employee",dest_typ&lt;&gt;"In-State"),VLOOKUP(C52,TYP_AC_TRAV,3,FALSE),IF(AND(trav_typ&lt;&gt;"State Employee",dest_typ="In-State"),VLOOKUP(C52,TYP_AC_TRAV,4,FALSE),(IF(AND(trav_typ&lt;&gt;"State Employee",dest_typ&lt;&gt;"In-State"),VLOOKUP(C52,TYP_AC_TRAV,5,FALSE))))))))</f>
        <v/>
      </c>
      <c r="I52" s="746" t="b">
        <f>IF(AND($AJ$2=TRUE,$AI$4=TRUE),VLOOKUP($C41,TYP_AC_TRAV,2),(IF(AND($AJ$2=TRUE,$AI$4=FALSE),VLOOKUP($C41,TYP_AC_TRAV,3))))</f>
        <v>0</v>
      </c>
      <c r="J52" s="18">
        <v>5</v>
      </c>
      <c r="K52" s="863"/>
      <c r="L52" s="842"/>
      <c r="M52" s="765"/>
      <c r="N52" s="766"/>
      <c r="O52" s="767"/>
      <c r="P52" s="745" t="str">
        <f>IF(K52="","",IF(AND(trav_typ="State Employee",dest_typ="In-State"),VLOOKUP(K52,TYP_AC_TRAV,2,FALSE),(IF(AND(trav_typ="State Employee",dest_typ&lt;&gt;"In-State"),VLOOKUP(K52,TYP_AC_TRAV,3,FALSE),IF(AND(trav_typ&lt;&gt;"State Employee",dest_typ="In-State"),VLOOKUP(K52,TYP_AC_TRAV,4,FALSE),(IF(AND(trav_typ&lt;&gt;"State Employee",dest_typ&lt;&gt;"In-State"),VLOOKUP(K52,TYP_AC_TRAV,5,FALSE))))))))</f>
        <v/>
      </c>
      <c r="Q52" s="746" t="b">
        <f>IF(AND($AJ$2=TRUE,$AI$4=TRUE),VLOOKUP($C41,TYP_AC_TRAV,2),(IF(AND($AJ$2=TRUE,$AI$4=FALSE),VLOOKUP($C41,TYP_AC_TRAV,3))))</f>
        <v>0</v>
      </c>
      <c r="R52" s="759"/>
      <c r="S52" s="760"/>
      <c r="T52" s="93" t="e">
        <f>IF(trDept="",VLOOKUP(dept_opt,dept_lookup2,2,FALSE),VLOOKUP(trDept,dept_lookup,3,FALSE))</f>
        <v>#N/A</v>
      </c>
      <c r="U52" s="760"/>
      <c r="V52" s="760"/>
      <c r="W52" s="792"/>
      <c r="X52" s="877"/>
      <c r="Y52" s="878"/>
      <c r="Z52" s="878"/>
      <c r="AA52" s="878"/>
      <c r="AB52" s="878"/>
      <c r="AC52" s="878"/>
      <c r="AD52" s="878"/>
      <c r="AE52" s="878"/>
      <c r="AF52" s="879"/>
      <c r="AG52" s="107"/>
      <c r="AH52" s="348"/>
      <c r="AN52" s="349"/>
      <c r="BL52" s="10"/>
      <c r="BM52" s="10"/>
      <c r="BN52" s="10"/>
      <c r="BO52" s="10"/>
    </row>
    <row r="53" spans="2:67" x14ac:dyDescent="0.3">
      <c r="B53" s="282">
        <v>3</v>
      </c>
      <c r="C53" s="859"/>
      <c r="D53" s="860"/>
      <c r="E53" s="897"/>
      <c r="F53" s="898"/>
      <c r="G53" s="899"/>
      <c r="H53" s="731" t="str">
        <f>IF(C53="","",IF(AND(trav_typ="State Employee",dest_typ="In-State"),VLOOKUP(C53,TYP_AC_TRAV,2,FALSE),(IF(AND(trav_typ="State Employee",dest_typ&lt;&gt;"In-State"),VLOOKUP(C53,TYP_AC_TRAV,3,FALSE),IF(AND(trav_typ&lt;&gt;"State Employee",dest_typ="In-State"),VLOOKUP(C53,TYP_AC_TRAV,4,FALSE),(IF(AND(trav_typ&lt;&gt;"State Employee",dest_typ&lt;&gt;"In-State"),VLOOKUP(C53,TYP_AC_TRAV,5,FALSE))))))))</f>
        <v/>
      </c>
      <c r="I53" s="732" t="b">
        <f>IF(AND($AJ$2=TRUE,$AI$4=TRUE),VLOOKUP($C42,TYP_AC_TRAV,2),(IF(AND($AJ$2=TRUE,$AI$4=FALSE),VLOOKUP($C42,TYP_AC_TRAV,3))))</f>
        <v>0</v>
      </c>
      <c r="J53" s="18">
        <v>6</v>
      </c>
      <c r="K53" s="884"/>
      <c r="L53" s="885"/>
      <c r="M53" s="900"/>
      <c r="N53" s="901"/>
      <c r="O53" s="902"/>
      <c r="P53" s="747" t="str">
        <f>IF(K53="","",IF(AND(trav_typ="State Employee",dest_typ="In-State"),VLOOKUP(K53,TYP_AC_TRAV,2,FALSE),(IF(AND(trav_typ="State Employee",dest_typ&lt;&gt;"In-State"),VLOOKUP(K53,TYP_AC_TRAV,3,FALSE),IF(AND(trav_typ&lt;&gt;"State Employee",dest_typ="In-State"),VLOOKUP(K53,TYP_AC_TRAV,4,FALSE),(IF(AND(trav_typ&lt;&gt;"State Employee",dest_typ&lt;&gt;"In-State"),VLOOKUP(K53,TYP_AC_TRAV,5,FALSE))))))))</f>
        <v/>
      </c>
      <c r="Q53" s="748" t="b">
        <f>IF(AND($AJ$2=TRUE,$AI$4=TRUE),VLOOKUP($C42,TYP_AC_TRAV,2),(IF(AND($AJ$2=TRUE,$AI$4=FALSE),VLOOKUP($C42,TYP_AC_TRAV,3))))</f>
        <v>0</v>
      </c>
      <c r="R53" s="729"/>
      <c r="S53" s="727"/>
      <c r="T53" s="94" t="e">
        <f>IF(trDept="",VLOOKUP(dept_opt,dept_lookup2,2,FALSE),VLOOKUP(trDept,dept_lookup,3,FALSE))</f>
        <v>#N/A</v>
      </c>
      <c r="U53" s="727"/>
      <c r="V53" s="727"/>
      <c r="W53" s="728"/>
      <c r="X53" s="749" t="s">
        <v>127</v>
      </c>
      <c r="Y53" s="750"/>
      <c r="Z53" s="750"/>
      <c r="AA53" s="750"/>
      <c r="AB53" s="750"/>
      <c r="AC53" s="750"/>
      <c r="AD53" s="750"/>
      <c r="AE53" s="750"/>
      <c r="AF53" s="751"/>
      <c r="AG53" s="107"/>
      <c r="BL53" s="10"/>
      <c r="BM53" s="10"/>
      <c r="BN53" s="10"/>
      <c r="BO53" s="10"/>
    </row>
    <row r="54" spans="2:67" ht="15" customHeight="1" x14ac:dyDescent="0.3">
      <c r="B54" s="886" t="s">
        <v>295</v>
      </c>
      <c r="C54" s="887"/>
      <c r="D54" s="887"/>
      <c r="E54" s="887"/>
      <c r="F54" s="903" t="str">
        <f>vcn</f>
        <v xml:space="preserve"> </v>
      </c>
      <c r="G54" s="903"/>
      <c r="H54" s="903"/>
      <c r="I54" s="904"/>
      <c r="J54" s="789" t="s">
        <v>885</v>
      </c>
      <c r="K54" s="790"/>
      <c r="L54" s="888"/>
      <c r="M54" s="893">
        <f>SUM(E51:G53,M51:O53)-SUMIF(C51:D53,"T ADV",E51:G53)-SUMIF(K51:L53,"T ADV",M51:O53)</f>
        <v>0</v>
      </c>
      <c r="N54" s="894"/>
      <c r="O54" s="895"/>
      <c r="P54" s="857" t="s">
        <v>884</v>
      </c>
      <c r="Q54" s="858"/>
      <c r="R54" s="858"/>
      <c r="S54" s="858"/>
      <c r="T54" s="880">
        <f>M54+Continuation!Z31+'Continuation (2)'!Z31+'Continuation (3)'!Z31+'Continuation (4)'!Z31+'Continuation (5)'!Z31</f>
        <v>0</v>
      </c>
      <c r="U54" s="880"/>
      <c r="V54" s="880"/>
      <c r="W54" s="881"/>
      <c r="X54" s="877"/>
      <c r="Y54" s="878"/>
      <c r="Z54" s="878"/>
      <c r="AA54" s="878"/>
      <c r="AB54" s="878"/>
      <c r="AC54" s="878"/>
      <c r="AD54" s="878"/>
      <c r="AE54" s="878"/>
      <c r="AF54" s="879"/>
      <c r="AG54" s="107"/>
      <c r="BL54" s="10"/>
      <c r="BM54" s="10"/>
      <c r="BN54" s="10"/>
      <c r="BO54" s="10"/>
    </row>
    <row r="55" spans="2:67" s="16" customFormat="1" ht="12" customHeight="1" x14ac:dyDescent="0.25">
      <c r="B55" s="929" t="s">
        <v>937</v>
      </c>
      <c r="C55" s="930"/>
      <c r="D55" s="930"/>
      <c r="E55" s="930"/>
      <c r="F55" s="930"/>
      <c r="G55" s="930"/>
      <c r="H55" s="930"/>
      <c r="I55" s="930"/>
      <c r="J55" s="930"/>
      <c r="K55" s="930"/>
      <c r="L55" s="930"/>
      <c r="M55" s="930"/>
      <c r="N55" s="930"/>
      <c r="O55" s="930"/>
      <c r="P55" s="930"/>
      <c r="Q55" s="930"/>
      <c r="R55" s="930"/>
      <c r="S55" s="930"/>
      <c r="T55" s="930"/>
      <c r="U55" s="930"/>
      <c r="V55" s="930"/>
      <c r="W55" s="930"/>
      <c r="X55" s="930"/>
      <c r="Y55" s="930"/>
      <c r="Z55" s="930"/>
      <c r="AA55" s="930"/>
      <c r="AB55" s="930"/>
      <c r="AC55" s="930"/>
      <c r="AD55" s="930"/>
      <c r="AE55" s="930"/>
      <c r="AF55" s="931"/>
      <c r="AG55" s="108"/>
      <c r="AH55" s="329"/>
      <c r="AI55" s="329"/>
      <c r="AJ55" s="329"/>
      <c r="AK55" s="330"/>
      <c r="AL55" s="330"/>
      <c r="AM55" s="330"/>
      <c r="AN55" s="330"/>
      <c r="AO55" s="330"/>
      <c r="AP55" s="330"/>
      <c r="AQ55" s="330"/>
      <c r="AR55" s="330"/>
      <c r="AS55" s="330"/>
      <c r="AT55" s="330"/>
      <c r="AU55" s="330"/>
      <c r="AV55" s="330"/>
    </row>
    <row r="56" spans="2:67" x14ac:dyDescent="0.3">
      <c r="B56" s="932"/>
      <c r="C56" s="933"/>
      <c r="D56" s="933"/>
      <c r="E56" s="933"/>
      <c r="F56" s="933"/>
      <c r="G56" s="933"/>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4"/>
    </row>
    <row r="57" spans="2:67" ht="12" customHeight="1" x14ac:dyDescent="0.3">
      <c r="B57" s="847" t="s">
        <v>299</v>
      </c>
      <c r="C57" s="790"/>
      <c r="D57" s="790"/>
      <c r="E57" s="790"/>
      <c r="F57" s="790"/>
      <c r="G57" s="790"/>
      <c r="H57" s="790"/>
      <c r="I57" s="790"/>
      <c r="J57" s="790"/>
      <c r="K57" s="790"/>
      <c r="L57" s="790"/>
      <c r="M57" s="790"/>
      <c r="N57" s="790"/>
      <c r="O57" s="790"/>
      <c r="P57" s="790"/>
      <c r="Q57" s="790"/>
      <c r="R57" s="790"/>
      <c r="S57" s="790"/>
      <c r="T57" s="790"/>
      <c r="U57" s="790"/>
      <c r="V57" s="790"/>
      <c r="W57" s="790"/>
      <c r="X57" s="790"/>
      <c r="Y57" s="790"/>
      <c r="Z57" s="790"/>
      <c r="AA57" s="790" t="s">
        <v>1113</v>
      </c>
      <c r="AB57" s="790"/>
      <c r="AC57" s="790"/>
      <c r="AD57" s="790"/>
      <c r="AE57" s="790"/>
      <c r="AF57" s="791"/>
    </row>
    <row r="58" spans="2:67" s="13" customFormat="1" ht="12" customHeight="1" x14ac:dyDescent="0.25">
      <c r="B58" s="874" t="s">
        <v>25</v>
      </c>
      <c r="C58" s="675"/>
      <c r="D58" s="675" t="s">
        <v>289</v>
      </c>
      <c r="E58" s="675"/>
      <c r="F58" s="675" t="s">
        <v>125</v>
      </c>
      <c r="G58" s="675"/>
      <c r="H58" s="675"/>
      <c r="I58" s="675"/>
      <c r="J58" s="675"/>
      <c r="K58" s="675"/>
      <c r="L58" s="768" t="s">
        <v>323</v>
      </c>
      <c r="M58" s="769"/>
      <c r="N58" s="769"/>
      <c r="O58" s="769"/>
      <c r="P58" s="769"/>
      <c r="Q58" s="769"/>
      <c r="R58" s="780"/>
      <c r="S58" s="768" t="s">
        <v>15</v>
      </c>
      <c r="T58" s="769"/>
      <c r="U58" s="780"/>
      <c r="V58" s="768" t="s">
        <v>112</v>
      </c>
      <c r="W58" s="769"/>
      <c r="X58" s="780"/>
      <c r="Y58" s="768" t="s">
        <v>286</v>
      </c>
      <c r="Z58" s="780"/>
      <c r="AA58" s="768" t="s">
        <v>304</v>
      </c>
      <c r="AB58" s="769"/>
      <c r="AC58" s="889" t="s">
        <v>305</v>
      </c>
      <c r="AD58" s="769" t="s">
        <v>1114</v>
      </c>
      <c r="AE58" s="769"/>
      <c r="AF58" s="936"/>
      <c r="AG58" s="110"/>
      <c r="AH58" s="350"/>
      <c r="AI58" s="350"/>
      <c r="AJ58" s="350"/>
      <c r="AK58" s="110"/>
      <c r="AL58" s="110"/>
      <c r="AM58" s="110"/>
      <c r="AN58" s="110"/>
      <c r="AO58" s="110"/>
      <c r="AP58" s="110"/>
      <c r="AQ58" s="110"/>
      <c r="AR58" s="110"/>
      <c r="AS58" s="110"/>
      <c r="AT58" s="110"/>
      <c r="AU58" s="110"/>
      <c r="AV58" s="110"/>
    </row>
    <row r="59" spans="2:67" s="13" customFormat="1" ht="12.75" customHeight="1" x14ac:dyDescent="0.25">
      <c r="B59" s="874"/>
      <c r="C59" s="675"/>
      <c r="D59" s="675"/>
      <c r="E59" s="675"/>
      <c r="F59" s="675"/>
      <c r="G59" s="675"/>
      <c r="H59" s="675"/>
      <c r="I59" s="675"/>
      <c r="J59" s="675"/>
      <c r="K59" s="675"/>
      <c r="L59" s="770"/>
      <c r="M59" s="771"/>
      <c r="N59" s="771"/>
      <c r="O59" s="771"/>
      <c r="P59" s="771"/>
      <c r="Q59" s="771"/>
      <c r="R59" s="781"/>
      <c r="S59" s="770"/>
      <c r="T59" s="771"/>
      <c r="U59" s="781"/>
      <c r="V59" s="770"/>
      <c r="W59" s="771"/>
      <c r="X59" s="781"/>
      <c r="Y59" s="770"/>
      <c r="Z59" s="781"/>
      <c r="AA59" s="770"/>
      <c r="AB59" s="771"/>
      <c r="AC59" s="890"/>
      <c r="AD59" s="771"/>
      <c r="AE59" s="771"/>
      <c r="AF59" s="937"/>
      <c r="AG59" s="110"/>
      <c r="AH59" s="350"/>
      <c r="AI59" s="350"/>
      <c r="AJ59" s="350"/>
      <c r="AK59" s="110"/>
      <c r="AL59" s="110"/>
      <c r="AM59" s="110"/>
      <c r="AN59" s="110"/>
      <c r="AO59" s="110"/>
      <c r="AP59" s="110"/>
      <c r="AQ59" s="110"/>
      <c r="AR59" s="110"/>
      <c r="AS59" s="110"/>
      <c r="AT59" s="110"/>
      <c r="AU59" s="110"/>
      <c r="AV59" s="110"/>
    </row>
    <row r="60" spans="2:67" ht="15" customHeight="1" x14ac:dyDescent="0.3">
      <c r="B60" s="940"/>
      <c r="C60" s="908"/>
      <c r="D60" s="908"/>
      <c r="E60" s="908"/>
      <c r="F60" s="862"/>
      <c r="G60" s="862"/>
      <c r="H60" s="862"/>
      <c r="I60" s="862"/>
      <c r="J60" s="862"/>
      <c r="K60" s="862"/>
      <c r="L60" s="926"/>
      <c r="M60" s="927"/>
      <c r="N60" s="927"/>
      <c r="O60" s="927"/>
      <c r="P60" s="927"/>
      <c r="Q60" s="927"/>
      <c r="R60" s="928"/>
      <c r="S60" s="939"/>
      <c r="T60" s="939"/>
      <c r="U60" s="939"/>
      <c r="V60" s="907"/>
      <c r="W60" s="907"/>
      <c r="X60" s="907"/>
      <c r="Y60" s="935" t="str">
        <f t="shared" ref="Y60:Y66" si="2">IF(B60="","",IF(AND(trav_typ="State Employee",dest_typ="In-State"),VLOOKUP($B60,TYP_AC_STATE,2,FALSE),(IF(AND(trav_typ="State Employee",dest_typ&lt;&gt;"In-State"),VLOOKUP($B60,TYP_AC_STATE,3,FALSE),IF(AND(trav_typ&lt;&gt;"State Employee",dest_typ="In-State"),VLOOKUP($B60,TYP_AC_STATE,4,FALSE),(IF(AND(trav_typ&lt;&gt;"State Employee",dest_typ&lt;&gt;"In-State"),VLOOKUP($B60,TYP_AC_STATE,5,FALSE))))))))</f>
        <v/>
      </c>
      <c r="Z60" s="935" t="e">
        <v>#REF!</v>
      </c>
      <c r="AA60" s="905"/>
      <c r="AB60" s="875"/>
      <c r="AC60" s="95" t="e">
        <f t="shared" ref="AC60:AC66" si="3">IF(trDept="",VLOOKUP(dept_opt,dept_lookup2,2,FALSE),VLOOKUP(trDept,dept_lookup,3,FALSE))</f>
        <v>#N/A</v>
      </c>
      <c r="AD60" s="875"/>
      <c r="AE60" s="875"/>
      <c r="AF60" s="938"/>
      <c r="AG60" s="107"/>
      <c r="BO60" s="10"/>
    </row>
    <row r="61" spans="2:67" x14ac:dyDescent="0.3">
      <c r="B61" s="840"/>
      <c r="C61" s="841"/>
      <c r="D61" s="841"/>
      <c r="E61" s="841"/>
      <c r="F61" s="842"/>
      <c r="G61" s="842"/>
      <c r="H61" s="842"/>
      <c r="I61" s="842"/>
      <c r="J61" s="842"/>
      <c r="K61" s="842"/>
      <c r="L61" s="913"/>
      <c r="M61" s="914"/>
      <c r="N61" s="914"/>
      <c r="O61" s="914"/>
      <c r="P61" s="914"/>
      <c r="Q61" s="914"/>
      <c r="R61" s="915"/>
      <c r="S61" s="909"/>
      <c r="T61" s="909"/>
      <c r="U61" s="909"/>
      <c r="V61" s="906"/>
      <c r="W61" s="906"/>
      <c r="X61" s="906"/>
      <c r="Y61" s="916" t="str">
        <f t="shared" si="2"/>
        <v/>
      </c>
      <c r="Z61" s="916" t="e">
        <v>#REF!</v>
      </c>
      <c r="AA61" s="759"/>
      <c r="AB61" s="760"/>
      <c r="AC61" s="96" t="e">
        <f t="shared" si="3"/>
        <v>#N/A</v>
      </c>
      <c r="AD61" s="760"/>
      <c r="AE61" s="760"/>
      <c r="AF61" s="923"/>
      <c r="AG61" s="111"/>
    </row>
    <row r="62" spans="2:67" x14ac:dyDescent="0.3">
      <c r="B62" s="840"/>
      <c r="C62" s="841"/>
      <c r="D62" s="841"/>
      <c r="E62" s="841"/>
      <c r="F62" s="842"/>
      <c r="G62" s="842"/>
      <c r="H62" s="842"/>
      <c r="I62" s="842"/>
      <c r="J62" s="842"/>
      <c r="K62" s="842"/>
      <c r="L62" s="913"/>
      <c r="M62" s="914"/>
      <c r="N62" s="914"/>
      <c r="O62" s="914"/>
      <c r="P62" s="914"/>
      <c r="Q62" s="914"/>
      <c r="R62" s="915"/>
      <c r="S62" s="909"/>
      <c r="T62" s="909"/>
      <c r="U62" s="909"/>
      <c r="V62" s="906"/>
      <c r="W62" s="906"/>
      <c r="X62" s="906"/>
      <c r="Y62" s="916" t="str">
        <f t="shared" si="2"/>
        <v/>
      </c>
      <c r="Z62" s="916" t="e">
        <v>#REF!</v>
      </c>
      <c r="AA62" s="759"/>
      <c r="AB62" s="760"/>
      <c r="AC62" s="96" t="e">
        <f t="shared" si="3"/>
        <v>#N/A</v>
      </c>
      <c r="AD62" s="760"/>
      <c r="AE62" s="760"/>
      <c r="AF62" s="923"/>
      <c r="AM62" s="351"/>
    </row>
    <row r="63" spans="2:67" x14ac:dyDescent="0.3">
      <c r="B63" s="840"/>
      <c r="C63" s="841"/>
      <c r="D63" s="841"/>
      <c r="E63" s="841"/>
      <c r="F63" s="842"/>
      <c r="G63" s="842"/>
      <c r="H63" s="842"/>
      <c r="I63" s="842"/>
      <c r="J63" s="842"/>
      <c r="K63" s="842"/>
      <c r="L63" s="913"/>
      <c r="M63" s="914"/>
      <c r="N63" s="914"/>
      <c r="O63" s="914"/>
      <c r="P63" s="914"/>
      <c r="Q63" s="914"/>
      <c r="R63" s="915"/>
      <c r="S63" s="909"/>
      <c r="T63" s="909"/>
      <c r="U63" s="909"/>
      <c r="V63" s="906"/>
      <c r="W63" s="906"/>
      <c r="X63" s="906"/>
      <c r="Y63" s="916" t="str">
        <f t="shared" si="2"/>
        <v/>
      </c>
      <c r="Z63" s="916" t="e">
        <v>#REF!</v>
      </c>
      <c r="AA63" s="759"/>
      <c r="AB63" s="760"/>
      <c r="AC63" s="96" t="e">
        <f t="shared" si="3"/>
        <v>#N/A</v>
      </c>
      <c r="AD63" s="760"/>
      <c r="AE63" s="760"/>
      <c r="AF63" s="923"/>
    </row>
    <row r="64" spans="2:67" x14ac:dyDescent="0.3">
      <c r="B64" s="840"/>
      <c r="C64" s="841"/>
      <c r="D64" s="841"/>
      <c r="E64" s="841"/>
      <c r="F64" s="842"/>
      <c r="G64" s="842"/>
      <c r="H64" s="842"/>
      <c r="I64" s="842"/>
      <c r="J64" s="842"/>
      <c r="K64" s="842"/>
      <c r="L64" s="913"/>
      <c r="M64" s="914"/>
      <c r="N64" s="914"/>
      <c r="O64" s="914"/>
      <c r="P64" s="914"/>
      <c r="Q64" s="914"/>
      <c r="R64" s="915"/>
      <c r="S64" s="909"/>
      <c r="T64" s="909"/>
      <c r="U64" s="909"/>
      <c r="V64" s="906"/>
      <c r="W64" s="906"/>
      <c r="X64" s="906"/>
      <c r="Y64" s="916" t="str">
        <f t="shared" si="2"/>
        <v/>
      </c>
      <c r="Z64" s="916" t="e">
        <v>#REF!</v>
      </c>
      <c r="AA64" s="759"/>
      <c r="AB64" s="760"/>
      <c r="AC64" s="96" t="e">
        <f t="shared" si="3"/>
        <v>#N/A</v>
      </c>
      <c r="AD64" s="760"/>
      <c r="AE64" s="760"/>
      <c r="AF64" s="923"/>
    </row>
    <row r="65" spans="2:34" x14ac:dyDescent="0.3">
      <c r="B65" s="840"/>
      <c r="C65" s="841"/>
      <c r="D65" s="841"/>
      <c r="E65" s="841"/>
      <c r="F65" s="842"/>
      <c r="G65" s="842"/>
      <c r="H65" s="842"/>
      <c r="I65" s="842"/>
      <c r="J65" s="842"/>
      <c r="K65" s="842"/>
      <c r="L65" s="913"/>
      <c r="M65" s="914"/>
      <c r="N65" s="914"/>
      <c r="O65" s="914"/>
      <c r="P65" s="914"/>
      <c r="Q65" s="914"/>
      <c r="R65" s="915"/>
      <c r="S65" s="909"/>
      <c r="T65" s="909"/>
      <c r="U65" s="909"/>
      <c r="V65" s="906"/>
      <c r="W65" s="906"/>
      <c r="X65" s="906"/>
      <c r="Y65" s="916" t="str">
        <f t="shared" si="2"/>
        <v/>
      </c>
      <c r="Z65" s="916" t="e">
        <v>#REF!</v>
      </c>
      <c r="AA65" s="759"/>
      <c r="AB65" s="760"/>
      <c r="AC65" s="96" t="e">
        <f t="shared" si="3"/>
        <v>#N/A</v>
      </c>
      <c r="AD65" s="760"/>
      <c r="AE65" s="760"/>
      <c r="AF65" s="923"/>
    </row>
    <row r="66" spans="2:34" ht="15" thickBot="1" x14ac:dyDescent="0.35">
      <c r="B66" s="837"/>
      <c r="C66" s="838"/>
      <c r="D66" s="838"/>
      <c r="E66" s="838"/>
      <c r="F66" s="839"/>
      <c r="G66" s="839"/>
      <c r="H66" s="839"/>
      <c r="I66" s="839"/>
      <c r="J66" s="839"/>
      <c r="K66" s="839"/>
      <c r="L66" s="917"/>
      <c r="M66" s="918"/>
      <c r="N66" s="918"/>
      <c r="O66" s="918"/>
      <c r="P66" s="918"/>
      <c r="Q66" s="918"/>
      <c r="R66" s="919"/>
      <c r="S66" s="922"/>
      <c r="T66" s="922"/>
      <c r="U66" s="922"/>
      <c r="V66" s="921"/>
      <c r="W66" s="921"/>
      <c r="X66" s="921"/>
      <c r="Y66" s="920" t="str">
        <f t="shared" si="2"/>
        <v/>
      </c>
      <c r="Z66" s="920" t="e">
        <v>#REF!</v>
      </c>
      <c r="AA66" s="912"/>
      <c r="AB66" s="910"/>
      <c r="AC66" s="97" t="e">
        <f t="shared" si="3"/>
        <v>#N/A</v>
      </c>
      <c r="AD66" s="910"/>
      <c r="AE66" s="910"/>
      <c r="AF66" s="911"/>
    </row>
    <row r="70" spans="2:34" x14ac:dyDescent="0.3">
      <c r="AH70" s="338"/>
    </row>
  </sheetData>
  <sheetProtection algorithmName="SHA-512" hashValue="Mz7+YYxN15AWyRNUbdZO7RiX65EfzkwS1D461nDACAB9jqGgx0UmTK9qsWRrO2+7u0VCdIcLbF2R4p4s7AqbQQ==" saltValue="+9ac1ftQcc6hAIokZN7PaA==" spinCount="100000" sheet="1" scenarios="1" formatCells="0" formatRows="0"/>
  <mergeCells count="339">
    <mergeCell ref="AE41:AF41"/>
    <mergeCell ref="AE40:AF40"/>
    <mergeCell ref="Y41:AA41"/>
    <mergeCell ref="AA49:AC49"/>
    <mergeCell ref="L60:R60"/>
    <mergeCell ref="K51:L51"/>
    <mergeCell ref="R51:S51"/>
    <mergeCell ref="P51:Q51"/>
    <mergeCell ref="Y65:Z65"/>
    <mergeCell ref="B55:AF55"/>
    <mergeCell ref="B56:AF56"/>
    <mergeCell ref="V61:X61"/>
    <mergeCell ref="Y64:Z64"/>
    <mergeCell ref="L63:R63"/>
    <mergeCell ref="Y60:Z60"/>
    <mergeCell ref="L61:R61"/>
    <mergeCell ref="AA65:AB65"/>
    <mergeCell ref="AD58:AF59"/>
    <mergeCell ref="AD60:AF60"/>
    <mergeCell ref="S60:U60"/>
    <mergeCell ref="AA61:AB61"/>
    <mergeCell ref="B60:C60"/>
    <mergeCell ref="V62:X62"/>
    <mergeCell ref="F63:K63"/>
    <mergeCell ref="AD66:AF66"/>
    <mergeCell ref="AA64:AB64"/>
    <mergeCell ref="AA66:AB66"/>
    <mergeCell ref="L64:R64"/>
    <mergeCell ref="L65:R65"/>
    <mergeCell ref="L62:R62"/>
    <mergeCell ref="Y62:Z62"/>
    <mergeCell ref="Y61:Z61"/>
    <mergeCell ref="S61:U61"/>
    <mergeCell ref="L66:R66"/>
    <mergeCell ref="Y66:Z66"/>
    <mergeCell ref="V66:X66"/>
    <mergeCell ref="S66:U66"/>
    <mergeCell ref="AD64:AF64"/>
    <mergeCell ref="AD65:AF65"/>
    <mergeCell ref="S63:U63"/>
    <mergeCell ref="Y63:Z63"/>
    <mergeCell ref="AD62:AF62"/>
    <mergeCell ref="AD63:AF63"/>
    <mergeCell ref="AD61:AF61"/>
    <mergeCell ref="S64:U64"/>
    <mergeCell ref="V64:X64"/>
    <mergeCell ref="S65:U65"/>
    <mergeCell ref="V65:X65"/>
    <mergeCell ref="AE34:AF34"/>
    <mergeCell ref="AE37:AF37"/>
    <mergeCell ref="AB38:AD38"/>
    <mergeCell ref="Y37:AA37"/>
    <mergeCell ref="AE35:AF35"/>
    <mergeCell ref="Y35:AA35"/>
    <mergeCell ref="Y38:AA38"/>
    <mergeCell ref="Y34:AA34"/>
    <mergeCell ref="AB34:AD34"/>
    <mergeCell ref="AB35:AD35"/>
    <mergeCell ref="AE38:AF38"/>
    <mergeCell ref="AE36:AF36"/>
    <mergeCell ref="Y36:AA36"/>
    <mergeCell ref="AB36:AD36"/>
    <mergeCell ref="F60:K60"/>
    <mergeCell ref="F54:I54"/>
    <mergeCell ref="AA62:AB62"/>
    <mergeCell ref="AA58:AB59"/>
    <mergeCell ref="AA60:AB60"/>
    <mergeCell ref="V63:X63"/>
    <mergeCell ref="AC58:AC59"/>
    <mergeCell ref="V60:X60"/>
    <mergeCell ref="D60:E60"/>
    <mergeCell ref="L58:R59"/>
    <mergeCell ref="S58:U59"/>
    <mergeCell ref="D58:E59"/>
    <mergeCell ref="F58:K59"/>
    <mergeCell ref="S62:U62"/>
    <mergeCell ref="AA63:AB63"/>
    <mergeCell ref="V58:X59"/>
    <mergeCell ref="B58:C59"/>
    <mergeCell ref="X51:AF51"/>
    <mergeCell ref="U51:W51"/>
    <mergeCell ref="X54:AF54"/>
    <mergeCell ref="T54:W54"/>
    <mergeCell ref="H51:I51"/>
    <mergeCell ref="H52:I52"/>
    <mergeCell ref="B48:Q48"/>
    <mergeCell ref="K53:L53"/>
    <mergeCell ref="B54:E54"/>
    <mergeCell ref="X52:AF52"/>
    <mergeCell ref="R48:W48"/>
    <mergeCell ref="R49:S50"/>
    <mergeCell ref="T49:T50"/>
    <mergeCell ref="U49:W50"/>
    <mergeCell ref="B49:B50"/>
    <mergeCell ref="J54:L54"/>
    <mergeCell ref="M54:O54"/>
    <mergeCell ref="M49:O50"/>
    <mergeCell ref="AA50:AC50"/>
    <mergeCell ref="E53:G53"/>
    <mergeCell ref="M53:O53"/>
    <mergeCell ref="Y58:Z59"/>
    <mergeCell ref="C52:D52"/>
    <mergeCell ref="AE39:AF39"/>
    <mergeCell ref="AD50:AF50"/>
    <mergeCell ref="B57:Z57"/>
    <mergeCell ref="Q43:T44"/>
    <mergeCell ref="AA57:AF57"/>
    <mergeCell ref="U41:X41"/>
    <mergeCell ref="B46:L46"/>
    <mergeCell ref="B39:D39"/>
    <mergeCell ref="S40:T40"/>
    <mergeCell ref="P54:S54"/>
    <mergeCell ref="C53:D53"/>
    <mergeCell ref="C51:D51"/>
    <mergeCell ref="E51:G51"/>
    <mergeCell ref="K52:L52"/>
    <mergeCell ref="AD47:AF47"/>
    <mergeCell ref="X49:Z49"/>
    <mergeCell ref="W40:X40"/>
    <mergeCell ref="AB41:AD41"/>
    <mergeCell ref="U40:V40"/>
    <mergeCell ref="O40:P40"/>
    <mergeCell ref="Q41:T41"/>
    <mergeCell ref="B41:P41"/>
    <mergeCell ref="H49:I50"/>
    <mergeCell ref="N46:P46"/>
    <mergeCell ref="W34:X34"/>
    <mergeCell ref="S38:T38"/>
    <mergeCell ref="B38:D38"/>
    <mergeCell ref="O37:P37"/>
    <mergeCell ref="E38:N38"/>
    <mergeCell ref="S39:T39"/>
    <mergeCell ref="B35:D35"/>
    <mergeCell ref="E36:N36"/>
    <mergeCell ref="Q37:R37"/>
    <mergeCell ref="O39:P39"/>
    <mergeCell ref="Q36:R36"/>
    <mergeCell ref="S36:T36"/>
    <mergeCell ref="B36:D36"/>
    <mergeCell ref="O35:P35"/>
    <mergeCell ref="E37:N37"/>
    <mergeCell ref="U35:V35"/>
    <mergeCell ref="U36:V36"/>
    <mergeCell ref="O38:P38"/>
    <mergeCell ref="E39:N39"/>
    <mergeCell ref="S37:T37"/>
    <mergeCell ref="O36:P36"/>
    <mergeCell ref="W38:X38"/>
    <mergeCell ref="U34:V34"/>
    <mergeCell ref="Q35:R35"/>
    <mergeCell ref="B22:F22"/>
    <mergeCell ref="G21:K21"/>
    <mergeCell ref="G22:K22"/>
    <mergeCell ref="E23:N23"/>
    <mergeCell ref="E24:N24"/>
    <mergeCell ref="S23:AB23"/>
    <mergeCell ref="Q40:R40"/>
    <mergeCell ref="B66:C66"/>
    <mergeCell ref="D66:E66"/>
    <mergeCell ref="F66:K66"/>
    <mergeCell ref="B61:C61"/>
    <mergeCell ref="D61:E61"/>
    <mergeCell ref="B62:C62"/>
    <mergeCell ref="D62:E62"/>
    <mergeCell ref="F62:K62"/>
    <mergeCell ref="D63:E63"/>
    <mergeCell ref="D65:E65"/>
    <mergeCell ref="F65:K65"/>
    <mergeCell ref="D64:E64"/>
    <mergeCell ref="F64:K64"/>
    <mergeCell ref="F61:K61"/>
    <mergeCell ref="B65:C65"/>
    <mergeCell ref="B64:C64"/>
    <mergeCell ref="B63:C63"/>
    <mergeCell ref="S34:T34"/>
    <mergeCell ref="Q39:R39"/>
    <mergeCell ref="Q38:R38"/>
    <mergeCell ref="B40:D40"/>
    <mergeCell ref="U43:AC43"/>
    <mergeCell ref="N43:P43"/>
    <mergeCell ref="AE18:AF18"/>
    <mergeCell ref="X19:Y19"/>
    <mergeCell ref="B20:F20"/>
    <mergeCell ref="G20:AF20"/>
    <mergeCell ref="B23:D24"/>
    <mergeCell ref="W21:Z21"/>
    <mergeCell ref="S22:V22"/>
    <mergeCell ref="W22:Z22"/>
    <mergeCell ref="AE19:AF19"/>
    <mergeCell ref="AA22:AF22"/>
    <mergeCell ref="AA21:AF21"/>
    <mergeCell ref="U19:W19"/>
    <mergeCell ref="Z19:AD19"/>
    <mergeCell ref="B19:H19"/>
    <mergeCell ref="AC23:AF23"/>
    <mergeCell ref="U18:AD18"/>
    <mergeCell ref="AC24:AF24"/>
    <mergeCell ref="B21:F21"/>
    <mergeCell ref="E52:G52"/>
    <mergeCell ref="E49:G50"/>
    <mergeCell ref="AD42:AF42"/>
    <mergeCell ref="AD46:AF46"/>
    <mergeCell ref="AD43:AF43"/>
    <mergeCell ref="AD44:AF44"/>
    <mergeCell ref="AD49:AF49"/>
    <mergeCell ref="P49:Q50"/>
    <mergeCell ref="X50:Z50"/>
    <mergeCell ref="Q45:AC45"/>
    <mergeCell ref="M52:O52"/>
    <mergeCell ref="B43:L43"/>
    <mergeCell ref="K49:L50"/>
    <mergeCell ref="C49:D50"/>
    <mergeCell ref="J49:J50"/>
    <mergeCell ref="U44:Y44"/>
    <mergeCell ref="X48:AF48"/>
    <mergeCell ref="U52:W52"/>
    <mergeCell ref="U53:W53"/>
    <mergeCell ref="R53:S53"/>
    <mergeCell ref="Y33:AA33"/>
    <mergeCell ref="H53:I53"/>
    <mergeCell ref="E35:N35"/>
    <mergeCell ref="Q34:R34"/>
    <mergeCell ref="W36:X36"/>
    <mergeCell ref="E34:N34"/>
    <mergeCell ref="O34:P34"/>
    <mergeCell ref="Y39:AA39"/>
    <mergeCell ref="Z44:AC44"/>
    <mergeCell ref="N47:P47"/>
    <mergeCell ref="Q46:AC46"/>
    <mergeCell ref="P52:Q52"/>
    <mergeCell ref="P53:Q53"/>
    <mergeCell ref="X53:AF53"/>
    <mergeCell ref="AD45:AF45"/>
    <mergeCell ref="Q42:T42"/>
    <mergeCell ref="U42:AC42"/>
    <mergeCell ref="Q47:AC47"/>
    <mergeCell ref="R52:S52"/>
    <mergeCell ref="M51:O51"/>
    <mergeCell ref="AB40:AD40"/>
    <mergeCell ref="B47:M47"/>
    <mergeCell ref="B37:D37"/>
    <mergeCell ref="E40:N40"/>
    <mergeCell ref="U37:V37"/>
    <mergeCell ref="W37:X37"/>
    <mergeCell ref="AB39:AD39"/>
    <mergeCell ref="W39:X39"/>
    <mergeCell ref="U39:V39"/>
    <mergeCell ref="S35:T35"/>
    <mergeCell ref="AB37:AD37"/>
    <mergeCell ref="U38:V38"/>
    <mergeCell ref="Y40:AA40"/>
    <mergeCell ref="B34:D34"/>
    <mergeCell ref="W35:X35"/>
    <mergeCell ref="E26:K26"/>
    <mergeCell ref="O33:P33"/>
    <mergeCell ref="Q33:R33"/>
    <mergeCell ref="AE33:AF33"/>
    <mergeCell ref="L26:N26"/>
    <mergeCell ref="U26:W26"/>
    <mergeCell ref="W32:X32"/>
    <mergeCell ref="X26:AC26"/>
    <mergeCell ref="AE31:AF32"/>
    <mergeCell ref="E28:K28"/>
    <mergeCell ref="AD26:AF26"/>
    <mergeCell ref="E31:N32"/>
    <mergeCell ref="W33:X33"/>
    <mergeCell ref="S33:T33"/>
    <mergeCell ref="E33:N33"/>
    <mergeCell ref="AB33:AD33"/>
    <mergeCell ref="X27:AC27"/>
    <mergeCell ref="L27:N28"/>
    <mergeCell ref="U27:W28"/>
    <mergeCell ref="AD27:AF28"/>
    <mergeCell ref="U33:V33"/>
    <mergeCell ref="B33:D33"/>
    <mergeCell ref="S24:AB24"/>
    <mergeCell ref="O23:R23"/>
    <mergeCell ref="B31:D32"/>
    <mergeCell ref="B25:D25"/>
    <mergeCell ref="O24:R24"/>
    <mergeCell ref="U31:X31"/>
    <mergeCell ref="AB32:AD32"/>
    <mergeCell ref="O26:T26"/>
    <mergeCell ref="O28:T28"/>
    <mergeCell ref="Y32:AA32"/>
    <mergeCell ref="S31:T32"/>
    <mergeCell ref="B29:AF29"/>
    <mergeCell ref="X28:AC28"/>
    <mergeCell ref="E27:K27"/>
    <mergeCell ref="O27:T27"/>
    <mergeCell ref="E25:AF25"/>
    <mergeCell ref="B30:AF30"/>
    <mergeCell ref="O31:P32"/>
    <mergeCell ref="Y31:AD31"/>
    <mergeCell ref="U32:V32"/>
    <mergeCell ref="B26:D26"/>
    <mergeCell ref="B27:D27"/>
    <mergeCell ref="B28:D28"/>
    <mergeCell ref="Q31:R32"/>
    <mergeCell ref="B2:F2"/>
    <mergeCell ref="B3:F3"/>
    <mergeCell ref="B4:F4"/>
    <mergeCell ref="B5:F5"/>
    <mergeCell ref="Q21:R22"/>
    <mergeCell ref="S21:V21"/>
    <mergeCell ref="I19:T19"/>
    <mergeCell ref="B7:I7"/>
    <mergeCell ref="B8:I8"/>
    <mergeCell ref="B9:AF9"/>
    <mergeCell ref="L7:S8"/>
    <mergeCell ref="B16:D16"/>
    <mergeCell ref="L21:P22"/>
    <mergeCell ref="B17:D17"/>
    <mergeCell ref="E17:F17"/>
    <mergeCell ref="I17:AF17"/>
    <mergeCell ref="G17:H17"/>
    <mergeCell ref="T8:V8"/>
    <mergeCell ref="W8:AA8"/>
    <mergeCell ref="W7:AA7"/>
    <mergeCell ref="AB7:AF7"/>
    <mergeCell ref="AB8:AF8"/>
    <mergeCell ref="E16:AF16"/>
    <mergeCell ref="B18:T18"/>
    <mergeCell ref="AE11:AF11"/>
    <mergeCell ref="B12:I12"/>
    <mergeCell ref="Q12:U12"/>
    <mergeCell ref="B14:Y14"/>
    <mergeCell ref="B15:Y15"/>
    <mergeCell ref="Z14:AB15"/>
    <mergeCell ref="P10:AA10"/>
    <mergeCell ref="P11:AA11"/>
    <mergeCell ref="B10:O10"/>
    <mergeCell ref="B11:O11"/>
    <mergeCell ref="AB11:AD11"/>
    <mergeCell ref="B13:I13"/>
    <mergeCell ref="J13:P13"/>
    <mergeCell ref="AC13:AF13"/>
    <mergeCell ref="X13:Z13"/>
    <mergeCell ref="Q13:U13"/>
  </mergeCells>
  <phoneticPr fontId="50" type="noConversion"/>
  <conditionalFormatting sqref="H51:I53 P51:Q53 T54:W54 E24:N24 AM62">
    <cfRule type="cellIs" dxfId="23" priority="21" stopIfTrue="1" operator="equal">
      <formula>0</formula>
    </cfRule>
  </conditionalFormatting>
  <conditionalFormatting sqref="T51:T53">
    <cfRule type="containsErrors" dxfId="22" priority="20">
      <formula>ISERROR(T51)</formula>
    </cfRule>
  </conditionalFormatting>
  <conditionalFormatting sqref="Y60:Z60">
    <cfRule type="cellIs" dxfId="21" priority="18" stopIfTrue="1" operator="equal">
      <formula>0</formula>
    </cfRule>
  </conditionalFormatting>
  <conditionalFormatting sqref="AC60:AC66">
    <cfRule type="containsErrors" dxfId="20" priority="17">
      <formula>ISERROR(AC60)</formula>
    </cfRule>
  </conditionalFormatting>
  <conditionalFormatting sqref="Y61:Z66">
    <cfRule type="cellIs" dxfId="19" priority="15" stopIfTrue="1" operator="equal">
      <formula>0</formula>
    </cfRule>
  </conditionalFormatting>
  <conditionalFormatting sqref="F54:I54">
    <cfRule type="cellIs" dxfId="18" priority="12" stopIfTrue="1" operator="equal">
      <formula>0</formula>
    </cfRule>
  </conditionalFormatting>
  <conditionalFormatting sqref="T54">
    <cfRule type="expression" dxfId="17" priority="10">
      <formula>T54&lt;&gt;AD45</formula>
    </cfRule>
  </conditionalFormatting>
  <conditionalFormatting sqref="X50:Z50">
    <cfRule type="cellIs" dxfId="16" priority="1" stopIfTrue="1" operator="equal">
      <formula>0</formula>
    </cfRule>
    <cfRule type="expression" dxfId="15" priority="2">
      <formula>$X$50&lt;&gt;$AD$42</formula>
    </cfRule>
  </conditionalFormatting>
  <dataValidations xWindow="1041" yWindow="316" count="22">
    <dataValidation type="list" errorStyle="information" allowBlank="1" showErrorMessage="1" errorTitle="AKSAS REF ID" error="Please select from the list of available AKSAS Reference types. If the needed reference does not appear in the drop-down list, please enter your reference type." promptTitle="REF ID" prompt="ACC = Account Number_x000a_CAR = Vehicle Rentals_x000a_CO = Contract Number_x000a_CUS = Customer Number_x000a_DO = Delivery Order Number_x000a_INV = Invoice Number_x000a_LOD = Lodging_x000a_MCC = Merchant Category Code_x000a_TKT = Airline Ticket Number_x000a_UDR = User Defined Reference" sqref="D60:E66" xr:uid="{00000000-0002-0000-0200-000000000000}">
      <formula1>REF</formula1>
    </dataValidation>
    <dataValidation type="list" allowBlank="1" showInputMessage="1" showErrorMessage="1" promptTitle="TYPE OF LODGING FACILITY" prompt="COMM = Commercial Facility_x000a_FIELD = Field Facility (Employee Provided Meals)_x000a_STATE = State Facility (Meals Provided-No Per Diem)_x000a_NONC = Non-Commercial Facility" sqref="Q33:R40" xr:uid="{00000000-0002-0000-0200-000001000000}">
      <formula1>fac</formula1>
    </dataValidation>
    <dataValidation type="list" allowBlank="1" showInputMessage="1" showErrorMessage="1" promptTitle="MEALS PROVIDED" prompt="B = Breakfast_x000a_L = Lunch_x000a_D = Dinner" sqref="O33:P40" xr:uid="{00000000-0002-0000-0200-000002000000}">
      <formula1>meals</formula1>
    </dataValidation>
    <dataValidation type="list" allowBlank="1" showErrorMessage="1" promptTitle="TYPE" prompt="AIR = Airfare_x000a_CADV = ATM Cash Advance_x000a_COMM = Commission Sales (Ticket Agent Fee)_x000a_FEE = ATM Cash Advance Fee_x000a_LODG = Lodging_x000a_M&amp;IE = Meals &amp; Incidentals_x000a_OTHER = Other Costs_x000a_SURF = Surface Transportation" sqref="B60:C66" xr:uid="{00000000-0002-0000-0200-000007000000}">
      <formula1>TYP_STATE</formula1>
    </dataValidation>
    <dataValidation type="list" allowBlank="1" showInputMessage="1" showErrorMessage="1" sqref="B2:F2" xr:uid="{00000000-0002-0000-0200-000009000000}">
      <formula1>"State Employee, Non-Employee"</formula1>
    </dataValidation>
    <dataValidation type="list" allowBlank="1" showInputMessage="1" showErrorMessage="1" sqref="B3:F3" xr:uid="{00000000-0002-0000-0200-00000A000000}">
      <formula1>"In-State, Out-of-Alaska"</formula1>
    </dataValidation>
    <dataValidation type="list" allowBlank="1" showInputMessage="1" showErrorMessage="1" sqref="B4:F5" xr:uid="{00000000-0002-0000-0200-00000B000000}">
      <formula1>YesOrNo</formula1>
    </dataValidation>
    <dataValidation type="date" allowBlank="1" showInputMessage="1" showErrorMessage="1" errorTitle="Date outside of allowable range." error="This form should only be used to report travel with dates on or after January 1, 2015." sqref="B33:D40" xr:uid="{00000000-0002-0000-0200-00000C000000}">
      <formula1>42005</formula1>
      <formula2>73050</formula2>
    </dataValidation>
    <dataValidation allowBlank="1" showInputMessage="1" showErrorMessage="1" promptTitle="MILEAGE RATE NOTES" prompt="- Mileage rate populated based on the Date entered and # of miles claimed_x000a_- Mileage rate for Automobiles displayed_x000a_- Values may be overridden if necessary for other vehicle types_x000a__x000a_http://doa.alaska.gov/dof/travel/resource/POV_Rate_Table.pdf" sqref="U33:V40" xr:uid="{00000000-0002-0000-0200-00000E000000}"/>
    <dataValidation allowBlank="1" showInputMessage="1" showErrorMessage="1" promptTitle="LODGING" prompt="For Out-of-Pocket expenses ONLY" sqref="Y33:AA40" xr:uid="{00000000-0002-0000-0200-00000F000000}"/>
    <dataValidation allowBlank="1" showInputMessage="1" showErrorMessage="1" promptTitle="OTHER" prompt="Other reimbursable travel expenses such as telephone, internet charges, copies, airfare reimbursement for travel with personal deviation, etc." sqref="AE33:AF40" xr:uid="{00000000-0002-0000-0200-000010000000}"/>
    <dataValidation allowBlank="1" showInputMessage="1" showErrorMessage="1" promptTitle="IRIS OBJECT (FOR EE TRAVEL)" prompt="In-State / Out-of-State_x000a_2000 / 2012 = Airfare_x000a_2001 / 2013 = Surface Transport_x000a_2002 / 2014 = Lodging_x000a_2036 = ATM Cash Adv Fee_x000a_3069 = Ticket Agent Fee" sqref="H51:I53 P51:Q53" xr:uid="{00000000-0002-0000-0200-000011000000}"/>
    <dataValidation allowBlank="1" showInputMessage="1" showErrorMessage="1" promptTitle="TOTAL" prompt="Equals Total of Traveler's Reimbursement Warrant Less Travel Advance Amounts" sqref="M54:O54" xr:uid="{98032512-F1BA-4B07-8D07-F701E55C0B2A}"/>
    <dataValidation allowBlank="1" showInputMessage="1" showErrorMessage="1" promptTitle="FROM TRAVELER INFORMATION" prompt="Enter this information on the preceding Traveler Information tab" sqref="T8:V8 F54:I54 B15:Y15 B11:AB11 AE11 B13:H13 J13 Q13:U13" xr:uid="{1AB238C1-4FCB-411D-A313-D9680000117F}"/>
    <dataValidation allowBlank="1" showInputMessage="1" showErrorMessage="1" promptTitle="FROM TRAVEL REQUEST" prompt="Enter this information on the preceding Travel Request tab" sqref="W8:AF8 AC14:AC15 E24:AF25 I17:AF17 Q21:R22 S22:AF22 G16:AF16 E16:F17 G21:G22" xr:uid="{D5CD94E5-5F47-4AE5-A21F-11E985B9C7DA}"/>
    <dataValidation type="list" allowBlank="1" showInputMessage="1" showErrorMessage="1" sqref="AE18:AF18" xr:uid="{BC1B1303-3A1B-4D29-A93B-2ECFD1B2A5DE}">
      <formula1>Arraign</formula1>
    </dataValidation>
    <dataValidation type="list" allowBlank="1" showInputMessage="1" showErrorMessage="1" sqref="X19:Y19 AE19:AF19" xr:uid="{D5A4C03F-8867-4117-A91A-026504B547CC}">
      <formula1>YN</formula1>
    </dataValidation>
    <dataValidation allowBlank="1" showInputMessage="1" showErrorMessage="1" promptTitle="TOTAL" prompt="Equals Grand Total of Traveler's Reimbursement Warrant Less Travel Advance Amounts for all pages" sqref="T54:W54" xr:uid="{6D44639D-1BFD-4DF2-8C2A-B37780740A56}"/>
    <dataValidation type="list" allowBlank="1" showErrorMessage="1" promptTitle="TYPE" prompt="AIR = Airfare_x000a_CADV = ATM Cash Advance_x000a_LODG = Lodging_x000a_LODG TAX = Taxable Lodging_x000a_M&amp;IE = Meals &amp; Incidentals_x000a_M&amp;IE TAX = Taxable Meals &amp; Incidentals_x000a_OTHER = Other Costs_x000a_REIMB = Reimb Travel Costs_x000a_SURF = Surface Transportation_x000a_TADV = Travel Advance" sqref="C51:D53 K51:L53" xr:uid="{FA5B4C0E-30F0-4B93-AA8E-7E79D076A0C6}">
      <formula1>TYP_TRAV</formula1>
    </dataValidation>
    <dataValidation allowBlank="1" showErrorMessage="1" promptTitle="IRIS OBJECT (FOR EE TRAVEL)" prompt="In-State / Out-of-State_x000a_2000 / 2012 = Airfare_x000a_2001 / 2013 = Surface Transport_x000a_2002 / 2014 = Lodging_x000a_2036 = ATM Cash Adv Fee_x000a_3069 = Ticket Agent Fee" sqref="Y60:Z66" xr:uid="{E4B43094-A02E-4C3D-9533-9F967E9E8D88}"/>
    <dataValidation type="custom" allowBlank="1" showInputMessage="1" showErrorMessage="1" errorTitle="CASH ADVANCE" error="Amount entered for Cash Advance (CADV) TYPE must be negative (less than $0)." sqref="E51:G53 M51:O53" xr:uid="{BF87D80A-23A9-4336-9EBF-E0287DFAF932}">
      <formula1>NOT(AND(C51="C ADV",E51&gt;=0))</formula1>
    </dataValidation>
    <dataValidation allowBlank="1" showInputMessage="1" showErrorMessage="1" promptTitle="TAXABLE TRAVEL TOTAL" prompt="This total should match the TOTAL OUT OF POCKET EXPENSES amount above." sqref="X50:Z50" xr:uid="{FDF4361E-9FD0-4FBE-98A2-7FA61F475D4E}"/>
  </dataValidations>
  <printOptions horizontalCentered="1" verticalCentered="1"/>
  <pageMargins left="0.25" right="0.25" top="0.25" bottom="0.35" header="0.25" footer="0.2"/>
  <pageSetup scale="87" orientation="portrait" cellComments="asDisplayed" r:id="rId1"/>
  <headerFooter>
    <oddFooter>&amp;R&amp;8&amp;"Calibri"Printed: &amp;D | Form Revised: 01/04/2024</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6" tint="0.59999389629810485"/>
    <pageSetUpPr fitToPage="1"/>
  </sheetPr>
  <dimension ref="A1:BU56"/>
  <sheetViews>
    <sheetView showGridLines="0" zoomScaleNormal="100" workbookViewId="0">
      <pane ySplit="8" topLeftCell="A9" activePane="bottomLeft" state="frozen"/>
      <selection activeCell="A9" sqref="A9:C9"/>
      <selection pane="bottomLeft" activeCell="A9" sqref="A9:C9"/>
    </sheetView>
  </sheetViews>
  <sheetFormatPr defaultColWidth="3.33203125" defaultRowHeight="14.4" x14ac:dyDescent="0.3"/>
  <cols>
    <col min="1" max="1" width="3.33203125" style="17" customWidth="1"/>
    <col min="2" max="3" width="3.33203125" style="17"/>
    <col min="4" max="4" width="3.33203125" style="17" customWidth="1"/>
    <col min="5" max="5" width="3.33203125" style="17"/>
    <col min="6" max="6" width="3.33203125" style="17" customWidth="1"/>
    <col min="7" max="11" width="3.33203125" style="17"/>
    <col min="12" max="12" width="3.33203125" style="17" customWidth="1"/>
    <col min="13" max="14" width="3.33203125" style="17"/>
    <col min="15" max="16" width="3.33203125" style="17" customWidth="1"/>
    <col min="17" max="17" width="3.33203125" style="17"/>
    <col min="18" max="18" width="3.33203125" style="17" customWidth="1"/>
    <col min="19" max="19" width="3.33203125" style="17"/>
    <col min="20" max="20" width="3.44140625" style="17" customWidth="1"/>
    <col min="21" max="27" width="3.33203125" style="17" customWidth="1"/>
    <col min="28" max="31" width="3.33203125" style="17"/>
    <col min="32" max="32" width="3.33203125" hidden="1" customWidth="1"/>
    <col min="33" max="33" width="30.5546875" style="46" hidden="1" customWidth="1"/>
    <col min="34" max="34" width="10.44140625" style="14" customWidth="1"/>
    <col min="35" max="35" width="3.33203125" style="14" customWidth="1"/>
    <col min="36" max="44" width="3.33203125" style="17" customWidth="1"/>
    <col min="45" max="68" width="3.33203125" style="17"/>
    <col min="69" max="16384" width="3.33203125" style="10"/>
  </cols>
  <sheetData>
    <row r="1" spans="1:68" x14ac:dyDescent="0.3">
      <c r="A1" s="963" t="s">
        <v>73</v>
      </c>
      <c r="B1" s="964"/>
      <c r="C1" s="964"/>
      <c r="D1" s="964"/>
      <c r="E1" s="964"/>
      <c r="F1" s="964"/>
      <c r="G1" s="964"/>
      <c r="H1" s="964"/>
      <c r="I1" s="20"/>
      <c r="J1" s="21"/>
      <c r="K1" s="965" t="s">
        <v>75</v>
      </c>
      <c r="L1" s="965"/>
      <c r="M1" s="965"/>
      <c r="N1" s="965"/>
      <c r="O1" s="965"/>
      <c r="P1" s="965"/>
      <c r="Q1" s="965"/>
      <c r="R1" s="966"/>
      <c r="S1" s="112"/>
      <c r="T1" s="112" t="s">
        <v>18</v>
      </c>
      <c r="U1" s="112"/>
      <c r="V1" s="971" t="s">
        <v>146</v>
      </c>
      <c r="W1" s="972"/>
      <c r="X1" s="972"/>
      <c r="Y1" s="972"/>
      <c r="Z1" s="973"/>
      <c r="AA1" s="971" t="s">
        <v>334</v>
      </c>
      <c r="AB1" s="972"/>
      <c r="AC1" s="972"/>
      <c r="AD1" s="972"/>
      <c r="AE1" s="974"/>
      <c r="AG1" s="17"/>
    </row>
    <row r="2" spans="1:68" x14ac:dyDescent="0.3">
      <c r="A2" s="969" t="s">
        <v>74</v>
      </c>
      <c r="B2" s="970"/>
      <c r="C2" s="970"/>
      <c r="D2" s="970"/>
      <c r="E2" s="970"/>
      <c r="F2" s="970"/>
      <c r="G2" s="970"/>
      <c r="H2" s="970"/>
      <c r="I2" s="12"/>
      <c r="J2" s="12"/>
      <c r="K2" s="967"/>
      <c r="L2" s="967"/>
      <c r="M2" s="967"/>
      <c r="N2" s="967"/>
      <c r="O2" s="967"/>
      <c r="P2" s="967"/>
      <c r="Q2" s="967"/>
      <c r="R2" s="968"/>
      <c r="S2" s="975" t="str">
        <f>IF(empl_num="","",empl_num)</f>
        <v xml:space="preserve"> </v>
      </c>
      <c r="T2" s="976"/>
      <c r="U2" s="977"/>
      <c r="V2" s="975" t="str">
        <f>IF(ta_num="","",ta_num)</f>
        <v xml:space="preserve"> </v>
      </c>
      <c r="W2" s="976"/>
      <c r="X2" s="976"/>
      <c r="Y2" s="976"/>
      <c r="Z2" s="977"/>
      <c r="AA2" s="978" t="str">
        <f>IF(TAPO="","",TAPO)</f>
        <v xml:space="preserve"> </v>
      </c>
      <c r="AB2" s="979"/>
      <c r="AC2" s="979"/>
      <c r="AD2" s="979"/>
      <c r="AE2" s="980"/>
      <c r="AG2" s="17"/>
    </row>
    <row r="3" spans="1:68" s="16" customFormat="1" ht="12" customHeight="1" x14ac:dyDescent="0.25">
      <c r="A3" s="950" t="s">
        <v>1</v>
      </c>
      <c r="B3" s="942"/>
      <c r="C3" s="942"/>
      <c r="D3" s="942"/>
      <c r="E3" s="942"/>
      <c r="F3" s="942"/>
      <c r="G3" s="942"/>
      <c r="H3" s="942"/>
      <c r="I3" s="942"/>
      <c r="J3" s="942"/>
      <c r="K3" s="942"/>
      <c r="L3" s="943"/>
      <c r="M3" s="941" t="s">
        <v>2</v>
      </c>
      <c r="N3" s="942"/>
      <c r="O3" s="942"/>
      <c r="P3" s="942"/>
      <c r="Q3" s="942"/>
      <c r="R3" s="942"/>
      <c r="S3" s="942"/>
      <c r="T3" s="942"/>
      <c r="U3" s="941" t="s">
        <v>287</v>
      </c>
      <c r="V3" s="942"/>
      <c r="W3" s="942"/>
      <c r="X3" s="942"/>
      <c r="Y3" s="942"/>
      <c r="Z3" s="943"/>
      <c r="AA3" s="242" t="s">
        <v>5</v>
      </c>
      <c r="AB3" s="242"/>
      <c r="AC3" s="242"/>
      <c r="AD3" s="242"/>
      <c r="AE3" s="243"/>
      <c r="AF3" s="45"/>
    </row>
    <row r="4" spans="1:68" x14ac:dyDescent="0.3">
      <c r="A4" s="951" t="str">
        <f>IF(trav_name="","",trav_name)</f>
        <v xml:space="preserve"> </v>
      </c>
      <c r="B4" s="385"/>
      <c r="C4" s="385"/>
      <c r="D4" s="385"/>
      <c r="E4" s="385"/>
      <c r="F4" s="385"/>
      <c r="G4" s="385"/>
      <c r="H4" s="385"/>
      <c r="I4" s="385"/>
      <c r="J4" s="385"/>
      <c r="K4" s="385"/>
      <c r="L4" s="386"/>
      <c r="M4" s="952" t="str">
        <f>IF(trav_title="","",trav_title)</f>
        <v xml:space="preserve"> </v>
      </c>
      <c r="N4" s="953"/>
      <c r="O4" s="953"/>
      <c r="P4" s="953"/>
      <c r="Q4" s="953"/>
      <c r="R4" s="953"/>
      <c r="S4" s="953"/>
      <c r="T4" s="953"/>
      <c r="U4" s="944" t="str">
        <f>IF(dept_opt="","",dept_opt)</f>
        <v xml:space="preserve"> </v>
      </c>
      <c r="V4" s="945"/>
      <c r="W4" s="945"/>
      <c r="X4" s="945"/>
      <c r="Y4" s="945"/>
      <c r="Z4" s="946"/>
      <c r="AA4" s="944" t="str">
        <f>IF(div="","",div)</f>
        <v xml:space="preserve"> </v>
      </c>
      <c r="AB4" s="945"/>
      <c r="AC4" s="945"/>
      <c r="AD4" s="945"/>
      <c r="AE4" s="947"/>
      <c r="AF4" s="45"/>
      <c r="AG4" s="17"/>
      <c r="AH4" s="17"/>
      <c r="AI4" s="17"/>
      <c r="AN4" s="10"/>
      <c r="AO4" s="10"/>
      <c r="AP4" s="10"/>
      <c r="AQ4" s="10"/>
      <c r="AR4" s="10"/>
      <c r="AS4" s="10"/>
      <c r="AT4" s="10"/>
      <c r="AU4" s="10"/>
      <c r="AV4" s="10"/>
      <c r="AW4" s="10"/>
      <c r="AX4" s="10"/>
      <c r="BO4" s="10"/>
      <c r="BP4" s="10"/>
    </row>
    <row r="5" spans="1:68" ht="15.6" x14ac:dyDescent="0.3">
      <c r="A5" s="676" t="s">
        <v>138</v>
      </c>
      <c r="B5" s="677"/>
      <c r="C5" s="677"/>
      <c r="D5" s="677"/>
      <c r="E5" s="677"/>
      <c r="F5" s="677"/>
      <c r="G5" s="677"/>
      <c r="H5" s="677"/>
      <c r="I5" s="677"/>
      <c r="J5" s="677"/>
      <c r="K5" s="677"/>
      <c r="L5" s="677"/>
      <c r="M5" s="677"/>
      <c r="N5" s="677"/>
      <c r="O5" s="677"/>
      <c r="P5" s="677"/>
      <c r="Q5" s="677"/>
      <c r="R5" s="677"/>
      <c r="S5" s="677"/>
      <c r="T5" s="677"/>
      <c r="U5" s="677"/>
      <c r="V5" s="677"/>
      <c r="W5" s="677"/>
      <c r="X5" s="677"/>
      <c r="Y5" s="677"/>
      <c r="Z5" s="677"/>
      <c r="AA5" s="677"/>
      <c r="AB5" s="677"/>
      <c r="AC5" s="677"/>
      <c r="AD5" s="677"/>
      <c r="AE5" s="678"/>
      <c r="AG5" s="17"/>
    </row>
    <row r="6" spans="1:68" x14ac:dyDescent="0.3">
      <c r="A6" s="654" t="s">
        <v>324</v>
      </c>
      <c r="B6" s="655"/>
      <c r="C6" s="655"/>
      <c r="D6" s="655"/>
      <c r="E6" s="655"/>
      <c r="F6" s="655"/>
      <c r="G6" s="655"/>
      <c r="H6" s="655"/>
      <c r="I6" s="655"/>
      <c r="J6" s="655"/>
      <c r="K6" s="655"/>
      <c r="L6" s="655"/>
      <c r="M6" s="655"/>
      <c r="N6" s="655"/>
      <c r="O6" s="655"/>
      <c r="P6" s="655"/>
      <c r="Q6" s="655"/>
      <c r="R6" s="655"/>
      <c r="S6" s="655"/>
      <c r="T6" s="655"/>
      <c r="U6" s="655"/>
      <c r="V6" s="655"/>
      <c r="W6" s="655"/>
      <c r="X6" s="655"/>
      <c r="Y6" s="655"/>
      <c r="Z6" s="655"/>
      <c r="AA6" s="655"/>
      <c r="AB6" s="655"/>
      <c r="AC6" s="655"/>
      <c r="AD6" s="655"/>
      <c r="AE6" s="683"/>
      <c r="AG6" s="17"/>
    </row>
    <row r="7" spans="1:68" x14ac:dyDescent="0.3">
      <c r="A7" s="654" t="s">
        <v>0</v>
      </c>
      <c r="B7" s="655"/>
      <c r="C7" s="656"/>
      <c r="D7" s="709" t="s">
        <v>13</v>
      </c>
      <c r="E7" s="709"/>
      <c r="F7" s="709"/>
      <c r="G7" s="709"/>
      <c r="H7" s="709"/>
      <c r="I7" s="709"/>
      <c r="J7" s="709"/>
      <c r="K7" s="709"/>
      <c r="L7" s="709"/>
      <c r="M7" s="709"/>
      <c r="N7" s="675" t="s">
        <v>90</v>
      </c>
      <c r="O7" s="675"/>
      <c r="P7" s="675" t="s">
        <v>28</v>
      </c>
      <c r="Q7" s="675"/>
      <c r="R7" s="675" t="s">
        <v>27</v>
      </c>
      <c r="S7" s="675"/>
      <c r="T7" s="666" t="s">
        <v>191</v>
      </c>
      <c r="U7" s="667"/>
      <c r="V7" s="667"/>
      <c r="W7" s="668"/>
      <c r="X7" s="667" t="s">
        <v>102</v>
      </c>
      <c r="Y7" s="667"/>
      <c r="Z7" s="667"/>
      <c r="AA7" s="667"/>
      <c r="AB7" s="667"/>
      <c r="AC7" s="668"/>
      <c r="AD7" s="705" t="s">
        <v>8</v>
      </c>
      <c r="AE7" s="683"/>
      <c r="AG7" s="17"/>
    </row>
    <row r="8" spans="1:68" x14ac:dyDescent="0.3">
      <c r="A8" s="657"/>
      <c r="B8" s="658"/>
      <c r="C8" s="659"/>
      <c r="D8" s="709"/>
      <c r="E8" s="709"/>
      <c r="F8" s="709"/>
      <c r="G8" s="709"/>
      <c r="H8" s="709"/>
      <c r="I8" s="709"/>
      <c r="J8" s="709"/>
      <c r="K8" s="709"/>
      <c r="L8" s="709"/>
      <c r="M8" s="709"/>
      <c r="N8" s="675"/>
      <c r="O8" s="675"/>
      <c r="P8" s="675"/>
      <c r="Q8" s="675"/>
      <c r="R8" s="675"/>
      <c r="S8" s="675"/>
      <c r="T8" s="684" t="s">
        <v>192</v>
      </c>
      <c r="U8" s="669"/>
      <c r="V8" s="669" t="s">
        <v>8</v>
      </c>
      <c r="W8" s="670"/>
      <c r="X8" s="669" t="s">
        <v>21</v>
      </c>
      <c r="Y8" s="669"/>
      <c r="Z8" s="669"/>
      <c r="AA8" s="669" t="s">
        <v>14</v>
      </c>
      <c r="AB8" s="669"/>
      <c r="AC8" s="670"/>
      <c r="AD8" s="706"/>
      <c r="AE8" s="707"/>
      <c r="AG8" s="17"/>
    </row>
    <row r="9" spans="1:68" x14ac:dyDescent="0.3">
      <c r="A9" s="958"/>
      <c r="B9" s="959"/>
      <c r="C9" s="959"/>
      <c r="D9" s="712"/>
      <c r="E9" s="712"/>
      <c r="F9" s="712"/>
      <c r="G9" s="712"/>
      <c r="H9" s="712"/>
      <c r="I9" s="712"/>
      <c r="J9" s="712"/>
      <c r="K9" s="712"/>
      <c r="L9" s="712"/>
      <c r="M9" s="712"/>
      <c r="N9" s="960"/>
      <c r="O9" s="960"/>
      <c r="P9" s="961"/>
      <c r="Q9" s="962"/>
      <c r="R9" s="1022"/>
      <c r="S9" s="1023"/>
      <c r="T9" s="1024">
        <f t="shared" ref="T9:T23" si="0">IF(OR(A9="", R9=""),0,(IF(A9&gt;=mileagedate1,ROUND(R9*mileagerate1,3),ROUND(R9*mileagerate2,3))))</f>
        <v>0</v>
      </c>
      <c r="U9" s="1024"/>
      <c r="V9" s="1025"/>
      <c r="W9" s="1025"/>
      <c r="X9" s="1028"/>
      <c r="Y9" s="1025"/>
      <c r="Z9" s="1025"/>
      <c r="AA9" s="1025"/>
      <c r="AB9" s="1025"/>
      <c r="AC9" s="1025"/>
      <c r="AD9" s="1025"/>
      <c r="AE9" s="1027"/>
      <c r="AG9" s="130">
        <f>D9</f>
        <v>0</v>
      </c>
    </row>
    <row r="10" spans="1:68" x14ac:dyDescent="0.3">
      <c r="A10" s="719"/>
      <c r="B10" s="720"/>
      <c r="C10" s="720"/>
      <c r="D10" s="733"/>
      <c r="E10" s="733"/>
      <c r="F10" s="733"/>
      <c r="G10" s="733"/>
      <c r="H10" s="733"/>
      <c r="I10" s="733"/>
      <c r="J10" s="733"/>
      <c r="K10" s="733"/>
      <c r="L10" s="733"/>
      <c r="M10" s="733"/>
      <c r="N10" s="954"/>
      <c r="O10" s="954"/>
      <c r="P10" s="955"/>
      <c r="Q10" s="956"/>
      <c r="R10" s="1013"/>
      <c r="S10" s="1014"/>
      <c r="T10" s="957">
        <f t="shared" si="0"/>
        <v>0</v>
      </c>
      <c r="U10" s="957"/>
      <c r="V10" s="1021"/>
      <c r="W10" s="1021"/>
      <c r="X10" s="1020"/>
      <c r="Y10" s="1021"/>
      <c r="Z10" s="1021"/>
      <c r="AA10" s="1021"/>
      <c r="AB10" s="1021"/>
      <c r="AC10" s="1021"/>
      <c r="AD10" s="1021"/>
      <c r="AE10" s="1026"/>
      <c r="AG10" s="130">
        <f t="shared" ref="AG10:AG23" si="1">D10</f>
        <v>0</v>
      </c>
    </row>
    <row r="11" spans="1:68" x14ac:dyDescent="0.3">
      <c r="A11" s="719"/>
      <c r="B11" s="720"/>
      <c r="C11" s="720"/>
      <c r="D11" s="733"/>
      <c r="E11" s="733"/>
      <c r="F11" s="733"/>
      <c r="G11" s="733"/>
      <c r="H11" s="733"/>
      <c r="I11" s="733"/>
      <c r="J11" s="733"/>
      <c r="K11" s="733"/>
      <c r="L11" s="733"/>
      <c r="M11" s="733"/>
      <c r="N11" s="954"/>
      <c r="O11" s="954"/>
      <c r="P11" s="955"/>
      <c r="Q11" s="956"/>
      <c r="R11" s="1013"/>
      <c r="S11" s="1014"/>
      <c r="T11" s="957">
        <f t="shared" si="0"/>
        <v>0</v>
      </c>
      <c r="U11" s="957"/>
      <c r="V11" s="1021"/>
      <c r="W11" s="1021"/>
      <c r="X11" s="1020"/>
      <c r="Y11" s="1021"/>
      <c r="Z11" s="1021"/>
      <c r="AA11" s="1021"/>
      <c r="AB11" s="1021"/>
      <c r="AC11" s="1021"/>
      <c r="AD11" s="1021"/>
      <c r="AE11" s="1026"/>
      <c r="AG11" s="130">
        <f t="shared" si="1"/>
        <v>0</v>
      </c>
    </row>
    <row r="12" spans="1:68" x14ac:dyDescent="0.3">
      <c r="A12" s="719"/>
      <c r="B12" s="720"/>
      <c r="C12" s="720"/>
      <c r="D12" s="733"/>
      <c r="E12" s="733"/>
      <c r="F12" s="733"/>
      <c r="G12" s="733"/>
      <c r="H12" s="733"/>
      <c r="I12" s="733"/>
      <c r="J12" s="733"/>
      <c r="K12" s="733"/>
      <c r="L12" s="733"/>
      <c r="M12" s="733"/>
      <c r="N12" s="954"/>
      <c r="O12" s="954"/>
      <c r="P12" s="955"/>
      <c r="Q12" s="956"/>
      <c r="R12" s="1013"/>
      <c r="S12" s="1014"/>
      <c r="T12" s="957">
        <f t="shared" si="0"/>
        <v>0</v>
      </c>
      <c r="U12" s="957"/>
      <c r="V12" s="1021"/>
      <c r="W12" s="1021"/>
      <c r="X12" s="1020"/>
      <c r="Y12" s="1021"/>
      <c r="Z12" s="1021"/>
      <c r="AA12" s="1021"/>
      <c r="AB12" s="1021"/>
      <c r="AC12" s="1021"/>
      <c r="AD12" s="1021"/>
      <c r="AE12" s="1026"/>
      <c r="AG12" s="130">
        <f t="shared" si="1"/>
        <v>0</v>
      </c>
    </row>
    <row r="13" spans="1:68" x14ac:dyDescent="0.3">
      <c r="A13" s="719"/>
      <c r="B13" s="720"/>
      <c r="C13" s="720"/>
      <c r="D13" s="733"/>
      <c r="E13" s="733"/>
      <c r="F13" s="733"/>
      <c r="G13" s="733"/>
      <c r="H13" s="733"/>
      <c r="I13" s="733"/>
      <c r="J13" s="733"/>
      <c r="K13" s="733"/>
      <c r="L13" s="733"/>
      <c r="M13" s="733"/>
      <c r="N13" s="954"/>
      <c r="O13" s="954"/>
      <c r="P13" s="955"/>
      <c r="Q13" s="956"/>
      <c r="R13" s="1013"/>
      <c r="S13" s="1014"/>
      <c r="T13" s="957">
        <f t="shared" si="0"/>
        <v>0</v>
      </c>
      <c r="U13" s="957"/>
      <c r="V13" s="1021"/>
      <c r="W13" s="1021"/>
      <c r="X13" s="1020"/>
      <c r="Y13" s="1021"/>
      <c r="Z13" s="1021"/>
      <c r="AA13" s="1021"/>
      <c r="AB13" s="1021"/>
      <c r="AC13" s="1021"/>
      <c r="AD13" s="1021"/>
      <c r="AE13" s="1026"/>
      <c r="AG13" s="130">
        <f t="shared" si="1"/>
        <v>0</v>
      </c>
    </row>
    <row r="14" spans="1:68" x14ac:dyDescent="0.3">
      <c r="A14" s="719"/>
      <c r="B14" s="720"/>
      <c r="C14" s="720"/>
      <c r="D14" s="733"/>
      <c r="E14" s="733"/>
      <c r="F14" s="733"/>
      <c r="G14" s="733"/>
      <c r="H14" s="733"/>
      <c r="I14" s="733"/>
      <c r="J14" s="733"/>
      <c r="K14" s="733"/>
      <c r="L14" s="733"/>
      <c r="M14" s="733"/>
      <c r="N14" s="954"/>
      <c r="O14" s="954"/>
      <c r="P14" s="955"/>
      <c r="Q14" s="956"/>
      <c r="R14" s="1013"/>
      <c r="S14" s="1014"/>
      <c r="T14" s="957">
        <f t="shared" si="0"/>
        <v>0</v>
      </c>
      <c r="U14" s="957"/>
      <c r="V14" s="1021"/>
      <c r="W14" s="1021"/>
      <c r="X14" s="1020"/>
      <c r="Y14" s="1021"/>
      <c r="Z14" s="1021"/>
      <c r="AA14" s="1021"/>
      <c r="AB14" s="1021"/>
      <c r="AC14" s="1021"/>
      <c r="AD14" s="1021"/>
      <c r="AE14" s="1026"/>
      <c r="AG14" s="130">
        <f t="shared" si="1"/>
        <v>0</v>
      </c>
    </row>
    <row r="15" spans="1:68" x14ac:dyDescent="0.3">
      <c r="A15" s="719"/>
      <c r="B15" s="720"/>
      <c r="C15" s="720"/>
      <c r="D15" s="733"/>
      <c r="E15" s="733"/>
      <c r="F15" s="733"/>
      <c r="G15" s="733"/>
      <c r="H15" s="733"/>
      <c r="I15" s="733"/>
      <c r="J15" s="733"/>
      <c r="K15" s="733"/>
      <c r="L15" s="733"/>
      <c r="M15" s="733"/>
      <c r="N15" s="954"/>
      <c r="O15" s="954"/>
      <c r="P15" s="955"/>
      <c r="Q15" s="956"/>
      <c r="R15" s="1013"/>
      <c r="S15" s="1014"/>
      <c r="T15" s="957">
        <f t="shared" si="0"/>
        <v>0</v>
      </c>
      <c r="U15" s="957"/>
      <c r="V15" s="1021"/>
      <c r="W15" s="1021"/>
      <c r="X15" s="1020"/>
      <c r="Y15" s="1021"/>
      <c r="Z15" s="1021"/>
      <c r="AA15" s="1021"/>
      <c r="AB15" s="1021"/>
      <c r="AC15" s="1021"/>
      <c r="AD15" s="1021"/>
      <c r="AE15" s="1026"/>
      <c r="AG15" s="130">
        <f t="shared" si="1"/>
        <v>0</v>
      </c>
    </row>
    <row r="16" spans="1:68" x14ac:dyDescent="0.3">
      <c r="A16" s="719"/>
      <c r="B16" s="720"/>
      <c r="C16" s="720"/>
      <c r="D16" s="733"/>
      <c r="E16" s="733"/>
      <c r="F16" s="733"/>
      <c r="G16" s="733"/>
      <c r="H16" s="733"/>
      <c r="I16" s="733"/>
      <c r="J16" s="733"/>
      <c r="K16" s="733"/>
      <c r="L16" s="733"/>
      <c r="M16" s="733"/>
      <c r="N16" s="954"/>
      <c r="O16" s="954"/>
      <c r="P16" s="955"/>
      <c r="Q16" s="956"/>
      <c r="R16" s="1013"/>
      <c r="S16" s="1014"/>
      <c r="T16" s="957">
        <f t="shared" si="0"/>
        <v>0</v>
      </c>
      <c r="U16" s="957"/>
      <c r="V16" s="1021"/>
      <c r="W16" s="1021"/>
      <c r="X16" s="1020"/>
      <c r="Y16" s="1021"/>
      <c r="Z16" s="1021"/>
      <c r="AA16" s="1021"/>
      <c r="AB16" s="1021"/>
      <c r="AC16" s="1021"/>
      <c r="AD16" s="1021"/>
      <c r="AE16" s="1026"/>
      <c r="AG16" s="130">
        <f t="shared" si="1"/>
        <v>0</v>
      </c>
    </row>
    <row r="17" spans="1:73" x14ac:dyDescent="0.3">
      <c r="A17" s="719"/>
      <c r="B17" s="720"/>
      <c r="C17" s="720"/>
      <c r="D17" s="733"/>
      <c r="E17" s="733"/>
      <c r="F17" s="733"/>
      <c r="G17" s="733"/>
      <c r="H17" s="733"/>
      <c r="I17" s="733"/>
      <c r="J17" s="733"/>
      <c r="K17" s="733"/>
      <c r="L17" s="733"/>
      <c r="M17" s="733"/>
      <c r="N17" s="954"/>
      <c r="O17" s="954"/>
      <c r="P17" s="955"/>
      <c r="Q17" s="956"/>
      <c r="R17" s="1013"/>
      <c r="S17" s="1014"/>
      <c r="T17" s="957">
        <f t="shared" si="0"/>
        <v>0</v>
      </c>
      <c r="U17" s="957"/>
      <c r="V17" s="1021"/>
      <c r="W17" s="1021"/>
      <c r="X17" s="1020"/>
      <c r="Y17" s="1021"/>
      <c r="Z17" s="1021"/>
      <c r="AA17" s="1021"/>
      <c r="AB17" s="1021"/>
      <c r="AC17" s="1021"/>
      <c r="AD17" s="1021"/>
      <c r="AE17" s="1026"/>
      <c r="AG17" s="130">
        <f t="shared" si="1"/>
        <v>0</v>
      </c>
    </row>
    <row r="18" spans="1:73" x14ac:dyDescent="0.3">
      <c r="A18" s="719"/>
      <c r="B18" s="720"/>
      <c r="C18" s="720"/>
      <c r="D18" s="733"/>
      <c r="E18" s="733"/>
      <c r="F18" s="733"/>
      <c r="G18" s="733"/>
      <c r="H18" s="733"/>
      <c r="I18" s="733"/>
      <c r="J18" s="733"/>
      <c r="K18" s="733"/>
      <c r="L18" s="733"/>
      <c r="M18" s="733"/>
      <c r="N18" s="954"/>
      <c r="O18" s="954"/>
      <c r="P18" s="955"/>
      <c r="Q18" s="956"/>
      <c r="R18" s="1013"/>
      <c r="S18" s="1014"/>
      <c r="T18" s="957">
        <f t="shared" si="0"/>
        <v>0</v>
      </c>
      <c r="U18" s="957"/>
      <c r="V18" s="1021"/>
      <c r="W18" s="1021"/>
      <c r="X18" s="1020"/>
      <c r="Y18" s="1021"/>
      <c r="Z18" s="1021"/>
      <c r="AA18" s="1021"/>
      <c r="AB18" s="1021"/>
      <c r="AC18" s="1021"/>
      <c r="AD18" s="1021"/>
      <c r="AE18" s="1026"/>
      <c r="AG18" s="130">
        <f t="shared" si="1"/>
        <v>0</v>
      </c>
    </row>
    <row r="19" spans="1:73" x14ac:dyDescent="0.3">
      <c r="A19" s="719"/>
      <c r="B19" s="720"/>
      <c r="C19" s="720"/>
      <c r="D19" s="733"/>
      <c r="E19" s="733"/>
      <c r="F19" s="733"/>
      <c r="G19" s="733"/>
      <c r="H19" s="733"/>
      <c r="I19" s="733"/>
      <c r="J19" s="733"/>
      <c r="K19" s="733"/>
      <c r="L19" s="733"/>
      <c r="M19" s="733"/>
      <c r="N19" s="954"/>
      <c r="O19" s="954"/>
      <c r="P19" s="955"/>
      <c r="Q19" s="956"/>
      <c r="R19" s="1013"/>
      <c r="S19" s="1014"/>
      <c r="T19" s="957">
        <f t="shared" si="0"/>
        <v>0</v>
      </c>
      <c r="U19" s="957"/>
      <c r="V19" s="1021"/>
      <c r="W19" s="1021"/>
      <c r="X19" s="1020"/>
      <c r="Y19" s="1021"/>
      <c r="Z19" s="1021"/>
      <c r="AA19" s="1021"/>
      <c r="AB19" s="1021"/>
      <c r="AC19" s="1021"/>
      <c r="AD19" s="1021"/>
      <c r="AE19" s="1026"/>
      <c r="AG19" s="130">
        <f t="shared" si="1"/>
        <v>0</v>
      </c>
    </row>
    <row r="20" spans="1:73" x14ac:dyDescent="0.3">
      <c r="A20" s="719"/>
      <c r="B20" s="720"/>
      <c r="C20" s="720"/>
      <c r="D20" s="733"/>
      <c r="E20" s="733"/>
      <c r="F20" s="733"/>
      <c r="G20" s="733"/>
      <c r="H20" s="733"/>
      <c r="I20" s="733"/>
      <c r="J20" s="733"/>
      <c r="K20" s="733"/>
      <c r="L20" s="733"/>
      <c r="M20" s="733"/>
      <c r="N20" s="954"/>
      <c r="O20" s="954"/>
      <c r="P20" s="955"/>
      <c r="Q20" s="956"/>
      <c r="R20" s="1013"/>
      <c r="S20" s="1014"/>
      <c r="T20" s="957">
        <f t="shared" si="0"/>
        <v>0</v>
      </c>
      <c r="U20" s="957"/>
      <c r="V20" s="1021"/>
      <c r="W20" s="1021"/>
      <c r="X20" s="1020"/>
      <c r="Y20" s="1021"/>
      <c r="Z20" s="1021"/>
      <c r="AA20" s="1021"/>
      <c r="AB20" s="1021"/>
      <c r="AC20" s="1021"/>
      <c r="AD20" s="1021"/>
      <c r="AE20" s="1026"/>
      <c r="AG20" s="130">
        <f t="shared" si="1"/>
        <v>0</v>
      </c>
    </row>
    <row r="21" spans="1:73" x14ac:dyDescent="0.3">
      <c r="A21" s="719"/>
      <c r="B21" s="720"/>
      <c r="C21" s="720"/>
      <c r="D21" s="733"/>
      <c r="E21" s="733"/>
      <c r="F21" s="733"/>
      <c r="G21" s="733"/>
      <c r="H21" s="733"/>
      <c r="I21" s="733"/>
      <c r="J21" s="733"/>
      <c r="K21" s="733"/>
      <c r="L21" s="733"/>
      <c r="M21" s="733"/>
      <c r="N21" s="954"/>
      <c r="O21" s="954"/>
      <c r="P21" s="955"/>
      <c r="Q21" s="956"/>
      <c r="R21" s="1013"/>
      <c r="S21" s="1014"/>
      <c r="T21" s="957">
        <f t="shared" si="0"/>
        <v>0</v>
      </c>
      <c r="U21" s="957"/>
      <c r="V21" s="1021"/>
      <c r="W21" s="1021"/>
      <c r="X21" s="1020"/>
      <c r="Y21" s="1021"/>
      <c r="Z21" s="1021"/>
      <c r="AA21" s="1021"/>
      <c r="AB21" s="1021"/>
      <c r="AC21" s="1021"/>
      <c r="AD21" s="1021"/>
      <c r="AE21" s="1026"/>
      <c r="AG21" s="130">
        <f t="shared" si="1"/>
        <v>0</v>
      </c>
    </row>
    <row r="22" spans="1:73" x14ac:dyDescent="0.3">
      <c r="A22" s="719"/>
      <c r="B22" s="720"/>
      <c r="C22" s="720"/>
      <c r="D22" s="733"/>
      <c r="E22" s="733"/>
      <c r="F22" s="733"/>
      <c r="G22" s="733"/>
      <c r="H22" s="733"/>
      <c r="I22" s="733"/>
      <c r="J22" s="733"/>
      <c r="K22" s="733"/>
      <c r="L22" s="733"/>
      <c r="M22" s="733"/>
      <c r="N22" s="954"/>
      <c r="O22" s="954"/>
      <c r="P22" s="955"/>
      <c r="Q22" s="956"/>
      <c r="R22" s="1013"/>
      <c r="S22" s="1014"/>
      <c r="T22" s="957">
        <f t="shared" si="0"/>
        <v>0</v>
      </c>
      <c r="U22" s="957"/>
      <c r="V22" s="1021"/>
      <c r="W22" s="1021"/>
      <c r="X22" s="1020"/>
      <c r="Y22" s="1021"/>
      <c r="Z22" s="1021"/>
      <c r="AA22" s="1021"/>
      <c r="AB22" s="1021"/>
      <c r="AC22" s="1021"/>
      <c r="AD22" s="1021"/>
      <c r="AE22" s="1026"/>
      <c r="AG22" s="130">
        <f t="shared" si="1"/>
        <v>0</v>
      </c>
    </row>
    <row r="23" spans="1:73" x14ac:dyDescent="0.3">
      <c r="A23" s="793"/>
      <c r="B23" s="794"/>
      <c r="C23" s="794"/>
      <c r="D23" s="721"/>
      <c r="E23" s="721"/>
      <c r="F23" s="721"/>
      <c r="G23" s="721"/>
      <c r="H23" s="721"/>
      <c r="I23" s="721"/>
      <c r="J23" s="721"/>
      <c r="K23" s="721"/>
      <c r="L23" s="721"/>
      <c r="M23" s="721"/>
      <c r="N23" s="993"/>
      <c r="O23" s="993"/>
      <c r="P23" s="1015"/>
      <c r="Q23" s="1016"/>
      <c r="R23" s="1017"/>
      <c r="S23" s="1018"/>
      <c r="T23" s="1019">
        <f t="shared" si="0"/>
        <v>0</v>
      </c>
      <c r="U23" s="1019"/>
      <c r="V23" s="981"/>
      <c r="W23" s="981"/>
      <c r="X23" s="982"/>
      <c r="Y23" s="981"/>
      <c r="Z23" s="981"/>
      <c r="AA23" s="981"/>
      <c r="AB23" s="981"/>
      <c r="AC23" s="981"/>
      <c r="AD23" s="981"/>
      <c r="AE23" s="1029"/>
      <c r="AG23" s="130">
        <f t="shared" si="1"/>
        <v>0</v>
      </c>
    </row>
    <row r="24" spans="1:73" ht="14.4" customHeight="1" x14ac:dyDescent="0.3">
      <c r="A24" s="57"/>
      <c r="B24" s="58"/>
      <c r="C24" s="58"/>
      <c r="D24" s="58"/>
      <c r="E24" s="58"/>
      <c r="F24" s="58"/>
      <c r="G24" s="58"/>
      <c r="H24" s="58"/>
      <c r="I24" s="58"/>
      <c r="J24" s="948" t="s">
        <v>300</v>
      </c>
      <c r="K24" s="948"/>
      <c r="L24" s="948"/>
      <c r="M24" s="948"/>
      <c r="N24" s="948"/>
      <c r="O24" s="948"/>
      <c r="P24" s="948"/>
      <c r="Q24" s="948"/>
      <c r="R24" s="948"/>
      <c r="S24" s="949"/>
      <c r="T24" s="1006">
        <f>SUM(T9:W23)</f>
        <v>0</v>
      </c>
      <c r="U24" s="1007"/>
      <c r="V24" s="1007"/>
      <c r="W24" s="1008"/>
      <c r="X24" s="1006">
        <f>SUM(X9:Z23)</f>
        <v>0</v>
      </c>
      <c r="Y24" s="1007"/>
      <c r="Z24" s="1008"/>
      <c r="AA24" s="1006">
        <f>SUM(AA9:AC23)</f>
        <v>0</v>
      </c>
      <c r="AB24" s="1007"/>
      <c r="AC24" s="1008"/>
      <c r="AD24" s="1006">
        <f>SUM(AD9:AE23)</f>
        <v>0</v>
      </c>
      <c r="AE24" s="1009"/>
      <c r="AF24" s="17"/>
      <c r="AG24" s="17"/>
      <c r="AH24" s="17"/>
      <c r="AI24" s="17"/>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row>
    <row r="25" spans="1:73" x14ac:dyDescent="0.3">
      <c r="A25" s="847" t="s">
        <v>34</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1"/>
      <c r="AF25" s="17"/>
      <c r="AG25" s="17"/>
      <c r="AH25" s="17"/>
      <c r="AI25" s="17"/>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row>
    <row r="26" spans="1:73" ht="14.4" customHeight="1" x14ac:dyDescent="0.3">
      <c r="A26" s="892" t="s">
        <v>26</v>
      </c>
      <c r="B26" s="768" t="s">
        <v>25</v>
      </c>
      <c r="C26" s="780"/>
      <c r="D26" s="1003" t="s">
        <v>15</v>
      </c>
      <c r="E26" s="1004"/>
      <c r="F26" s="1005"/>
      <c r="G26" s="788" t="s">
        <v>286</v>
      </c>
      <c r="H26" s="788"/>
      <c r="I26" s="788"/>
      <c r="J26" s="86"/>
      <c r="K26" s="87"/>
      <c r="L26" s="788" t="s">
        <v>26</v>
      </c>
      <c r="M26" s="768" t="s">
        <v>25</v>
      </c>
      <c r="N26" s="780"/>
      <c r="O26" s="1003" t="s">
        <v>15</v>
      </c>
      <c r="P26" s="1004"/>
      <c r="Q26" s="1005"/>
      <c r="R26" s="788" t="s">
        <v>286</v>
      </c>
      <c r="S26" s="788"/>
      <c r="T26" s="788"/>
      <c r="U26" s="86"/>
      <c r="V26" s="87"/>
      <c r="W26" s="788" t="s">
        <v>26</v>
      </c>
      <c r="X26" s="768" t="s">
        <v>25</v>
      </c>
      <c r="Y26" s="780"/>
      <c r="Z26" s="1003" t="s">
        <v>15</v>
      </c>
      <c r="AA26" s="1004"/>
      <c r="AB26" s="1005"/>
      <c r="AC26" s="675" t="s">
        <v>286</v>
      </c>
      <c r="AD26" s="675"/>
      <c r="AE26" s="1002"/>
      <c r="AF26" s="53"/>
      <c r="AG26" s="10"/>
      <c r="AH26" s="297">
        <f>SUM(D28:F30,O28:Q30,Z28:AB30)-SUMIF(B28:C30,"*TAX*",D28:F30)-SUMIF(M28:N30,"*TAX*",O28:Q30)-SUMIF(X28:Y30,"*TAX*",Z28:AB30)</f>
        <v>0</v>
      </c>
      <c r="AI26" s="298" t="s">
        <v>108</v>
      </c>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row>
    <row r="27" spans="1:73" x14ac:dyDescent="0.3">
      <c r="A27" s="874"/>
      <c r="B27" s="770"/>
      <c r="C27" s="781"/>
      <c r="D27" s="770"/>
      <c r="E27" s="771"/>
      <c r="F27" s="781"/>
      <c r="G27" s="675"/>
      <c r="H27" s="675"/>
      <c r="I27" s="675"/>
      <c r="J27" s="86"/>
      <c r="K27" s="87"/>
      <c r="L27" s="675"/>
      <c r="M27" s="770"/>
      <c r="N27" s="781"/>
      <c r="O27" s="770"/>
      <c r="P27" s="771"/>
      <c r="Q27" s="781"/>
      <c r="R27" s="675"/>
      <c r="S27" s="675"/>
      <c r="T27" s="675"/>
      <c r="U27" s="86"/>
      <c r="V27" s="87"/>
      <c r="W27" s="675"/>
      <c r="X27" s="770"/>
      <c r="Y27" s="781"/>
      <c r="Z27" s="770"/>
      <c r="AA27" s="771"/>
      <c r="AB27" s="781"/>
      <c r="AC27" s="675"/>
      <c r="AD27" s="675"/>
      <c r="AE27" s="1002"/>
      <c r="AF27" s="54"/>
      <c r="AG27" s="10"/>
      <c r="AH27" s="297">
        <f>SUMIF(B28:C30,"*TAX*",D28:F30)+SUMIF(M28:N30,"*TAX*",O28:Q30)+SUMIF(X28:Y30,"*TAX*",Z28:AB30)</f>
        <v>0</v>
      </c>
      <c r="AI27" s="298" t="s">
        <v>788</v>
      </c>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row>
    <row r="28" spans="1:73" x14ac:dyDescent="0.3">
      <c r="A28" s="22">
        <v>7</v>
      </c>
      <c r="B28" s="998"/>
      <c r="C28" s="999"/>
      <c r="D28" s="761"/>
      <c r="E28" s="762"/>
      <c r="F28" s="763"/>
      <c r="G28" s="935" t="str">
        <f>IF(B28="","",IF(AND(trav_typ="State Employee",dest_typ="In-State"),VLOOKUP(B28,TYP_AC_TRAV,2,FALSE),(IF(AND(trav_typ="State Employee",dest_typ&lt;&gt;"In-State"),VLOOKUP(B28,TYP_AC_TRAV,3,FALSE),IF(AND(trav_typ&lt;&gt;"State Employee",dest_typ="In-State"),VLOOKUP(B28,TYP_AC_TRAV,4,FALSE),(IF(AND(trav_typ&lt;&gt;"State Employee",dest_typ&lt;&gt;"In-State"),VLOOKUP(B28,TYP_AC_TRAV,5,FALSE))))))))</f>
        <v/>
      </c>
      <c r="H28" s="935" t="e">
        <v>#REF!</v>
      </c>
      <c r="I28" s="935"/>
      <c r="J28" s="88"/>
      <c r="K28" s="89"/>
      <c r="L28" s="19">
        <f>A30+1</f>
        <v>10</v>
      </c>
      <c r="M28" s="998"/>
      <c r="N28" s="999"/>
      <c r="O28" s="761"/>
      <c r="P28" s="762"/>
      <c r="Q28" s="763"/>
      <c r="R28" s="935" t="str">
        <f>IF(M28="","",IF(AND(trav_typ="State Employee",dest_typ="In-State"),VLOOKUP(M28,TYP_AC_TRAV,2,FALSE),(IF(AND(trav_typ="State Employee",dest_typ&lt;&gt;"In-State"),VLOOKUP(M28,TYP_AC_TRAV,3,FALSE),IF(AND(trav_typ&lt;&gt;"State Employee",dest_typ="In-State"),VLOOKUP(M28,TYP_AC_TRAV,4,FALSE),(IF(AND(trav_typ&lt;&gt;"State Employee",dest_typ&lt;&gt;"In-State"),VLOOKUP(M28,TYP_AC_TRAV,5,FALSE))))))))</f>
        <v/>
      </c>
      <c r="S28" s="935" t="e">
        <v>#REF!</v>
      </c>
      <c r="T28" s="935"/>
      <c r="U28" s="88"/>
      <c r="V28" s="89"/>
      <c r="W28" s="19">
        <f>L30+1</f>
        <v>13</v>
      </c>
      <c r="X28" s="998"/>
      <c r="Y28" s="999"/>
      <c r="Z28" s="761"/>
      <c r="AA28" s="762"/>
      <c r="AB28" s="763"/>
      <c r="AC28" s="935" t="str">
        <f>IF(X28="","",IF(AND(trav_typ="State Employee",dest_typ="In-State"),VLOOKUP(X28,TYP_AC_TRAV,2,FALSE),(IF(AND(trav_typ="State Employee",dest_typ&lt;&gt;"In-State"),VLOOKUP(X28,TYP_AC_TRAV,3,FALSE),IF(AND(trav_typ&lt;&gt;"State Employee",dest_typ="In-State"),VLOOKUP(X28,TYP_AC_TRAV,4,FALSE),(IF(AND(trav_typ&lt;&gt;"State Employee",dest_typ&lt;&gt;"In-State"),VLOOKUP(X28,TYP_AC_TRAV,5,FALSE))))))))</f>
        <v/>
      </c>
      <c r="AD28" s="935" t="e">
        <v>#REF!</v>
      </c>
      <c r="AE28" s="1011"/>
      <c r="AF28" s="54"/>
      <c r="AG28" s="17"/>
      <c r="AH28" s="17"/>
      <c r="AI28" s="17"/>
      <c r="BK28" s="10"/>
      <c r="BL28" s="10"/>
      <c r="BM28" s="10"/>
      <c r="BN28" s="10"/>
      <c r="BO28" s="10"/>
      <c r="BP28" s="10"/>
    </row>
    <row r="29" spans="1:73" s="13" customFormat="1" ht="13.8" x14ac:dyDescent="0.3">
      <c r="A29" s="23">
        <f>A28+1</f>
        <v>8</v>
      </c>
      <c r="B29" s="996"/>
      <c r="C29" s="997"/>
      <c r="D29" s="765"/>
      <c r="E29" s="766"/>
      <c r="F29" s="767"/>
      <c r="G29" s="916" t="str">
        <f>IF(B29="","",IF(AND(trav_typ="State Employee",dest_typ="In-State"),VLOOKUP(B29,TYP_AC_TRAV,2,FALSE),(IF(AND(trav_typ="State Employee",dest_typ&lt;&gt;"In-State"),VLOOKUP(B29,TYP_AC_TRAV,3,FALSE),IF(AND(trav_typ&lt;&gt;"State Employee",dest_typ="In-State"),VLOOKUP(B29,TYP_AC_TRAV,4,FALSE),(IF(AND(trav_typ&lt;&gt;"State Employee",dest_typ&lt;&gt;"In-State"),VLOOKUP(B29,TYP_AC_TRAV,5,FALSE))))))))</f>
        <v/>
      </c>
      <c r="H29" s="916" t="e">
        <v>#REF!</v>
      </c>
      <c r="I29" s="916"/>
      <c r="J29" s="88"/>
      <c r="K29" s="89"/>
      <c r="L29" s="18">
        <f>L28+1</f>
        <v>11</v>
      </c>
      <c r="M29" s="996"/>
      <c r="N29" s="997"/>
      <c r="O29" s="765"/>
      <c r="P29" s="766"/>
      <c r="Q29" s="767"/>
      <c r="R29" s="916" t="str">
        <f>IF(M29="","",IF(AND(trav_typ="State Employee",dest_typ="In-State"),VLOOKUP(M29,TYP_AC_TRAV,2,FALSE),(IF(AND(trav_typ="State Employee",dest_typ&lt;&gt;"In-State"),VLOOKUP(M29,TYP_AC_TRAV,3,FALSE),IF(AND(trav_typ&lt;&gt;"State Employee",dest_typ="In-State"),VLOOKUP(M29,TYP_AC_TRAV,4,FALSE),(IF(AND(trav_typ&lt;&gt;"State Employee",dest_typ&lt;&gt;"In-State"),VLOOKUP(M29,TYP_AC_TRAV,5,FALSE))))))))</f>
        <v/>
      </c>
      <c r="S29" s="916" t="e">
        <v>#REF!</v>
      </c>
      <c r="T29" s="916"/>
      <c r="U29" s="88"/>
      <c r="V29" s="89"/>
      <c r="W29" s="18">
        <f>W28+1</f>
        <v>14</v>
      </c>
      <c r="X29" s="996"/>
      <c r="Y29" s="997"/>
      <c r="Z29" s="765"/>
      <c r="AA29" s="766"/>
      <c r="AB29" s="767"/>
      <c r="AC29" s="916" t="str">
        <f>IF(X29="","",IF(AND(trav_typ="State Employee",dest_typ="In-State"),VLOOKUP(X29,TYP_AC_TRAV,2,FALSE),(IF(AND(trav_typ="State Employee",dest_typ&lt;&gt;"In-State"),VLOOKUP(X29,TYP_AC_TRAV,3,FALSE),IF(AND(trav_typ&lt;&gt;"State Employee",dest_typ="In-State"),VLOOKUP(X29,TYP_AC_TRAV,4,FALSE),(IF(AND(trav_typ&lt;&gt;"State Employee",dest_typ&lt;&gt;"In-State"),VLOOKUP(X29,TYP_AC_TRAV,5,FALSE))))))))</f>
        <v/>
      </c>
      <c r="AD29" s="916" t="e">
        <v>#REF!</v>
      </c>
      <c r="AE29" s="1010"/>
      <c r="AF29" s="55"/>
    </row>
    <row r="30" spans="1:73" s="13" customFormat="1" ht="13.8" x14ac:dyDescent="0.3">
      <c r="A30" s="23">
        <f>A29+1</f>
        <v>9</v>
      </c>
      <c r="B30" s="983"/>
      <c r="C30" s="984"/>
      <c r="D30" s="897"/>
      <c r="E30" s="898"/>
      <c r="F30" s="899"/>
      <c r="G30" s="992" t="str">
        <f>IF(B30="","",IF(AND(trav_typ="State Employee",dest_typ="In-State"),VLOOKUP(B30,TYP_AC_TRAV,2,FALSE),(IF(AND(trav_typ="State Employee",dest_typ&lt;&gt;"In-State"),VLOOKUP(B30,TYP_AC_TRAV,3,FALSE),IF(AND(trav_typ&lt;&gt;"State Employee",dest_typ="In-State"),VLOOKUP(B30,TYP_AC_TRAV,4,FALSE),(IF(AND(trav_typ&lt;&gt;"State Employee",dest_typ&lt;&gt;"In-State"),VLOOKUP(B30,TYP_AC_TRAV,5,FALSE))))))))</f>
        <v/>
      </c>
      <c r="H30" s="992" t="e">
        <v>#REF!</v>
      </c>
      <c r="I30" s="992"/>
      <c r="J30" s="90"/>
      <c r="K30" s="91"/>
      <c r="L30" s="52">
        <f>L29+1</f>
        <v>12</v>
      </c>
      <c r="M30" s="983"/>
      <c r="N30" s="984"/>
      <c r="O30" s="897"/>
      <c r="P30" s="898"/>
      <c r="Q30" s="899"/>
      <c r="R30" s="992" t="str">
        <f>IF(M30="","",IF(AND(trav_typ="State Employee",dest_typ="In-State"),VLOOKUP(M30,TYP_AC_TRAV,2,FALSE),(IF(AND(trav_typ="State Employee",dest_typ&lt;&gt;"In-State"),VLOOKUP(M30,TYP_AC_TRAV,3,FALSE),IF(AND(trav_typ&lt;&gt;"State Employee",dest_typ="In-State"),VLOOKUP(M30,TYP_AC_TRAV,4,FALSE),(IF(AND(trav_typ&lt;&gt;"State Employee",dest_typ&lt;&gt;"In-State"),VLOOKUP(M30,TYP_AC_TRAV,5,FALSE))))))))</f>
        <v/>
      </c>
      <c r="S30" s="992" t="e">
        <v>#REF!</v>
      </c>
      <c r="T30" s="992"/>
      <c r="U30" s="90"/>
      <c r="V30" s="91"/>
      <c r="W30" s="52">
        <f>W29+1</f>
        <v>15</v>
      </c>
      <c r="X30" s="983"/>
      <c r="Y30" s="984"/>
      <c r="Z30" s="897"/>
      <c r="AA30" s="898"/>
      <c r="AB30" s="899"/>
      <c r="AC30" s="992" t="str">
        <f>IF(X30="","",IF(AND(trav_typ="State Employee",dest_typ="In-State"),VLOOKUP(X30,TYP_AC_TRAV,2,FALSE),(IF(AND(trav_typ="State Employee",dest_typ&lt;&gt;"In-State"),VLOOKUP(X30,TYP_AC_TRAV,3,FALSE),IF(AND(trav_typ&lt;&gt;"State Employee",dest_typ="In-State"),VLOOKUP(X30,TYP_AC_TRAV,4,FALSE),(IF(AND(trav_typ&lt;&gt;"State Employee",dest_typ&lt;&gt;"In-State"),VLOOKUP(X30,TYP_AC_TRAV,5,FALSE))))))))</f>
        <v/>
      </c>
      <c r="AD30" s="992" t="e">
        <v>#REF!</v>
      </c>
      <c r="AE30" s="1012"/>
      <c r="AF30" s="55"/>
    </row>
    <row r="31" spans="1:73" x14ac:dyDescent="0.3">
      <c r="A31" s="1000" t="s">
        <v>292</v>
      </c>
      <c r="B31" s="1001"/>
      <c r="C31" s="1001"/>
      <c r="D31" s="1001"/>
      <c r="E31" s="1001"/>
      <c r="F31" s="1001"/>
      <c r="G31" s="1001"/>
      <c r="H31" s="1001"/>
      <c r="I31" s="1001"/>
      <c r="J31" s="1001"/>
      <c r="K31" s="1001"/>
      <c r="L31" s="1001"/>
      <c r="M31" s="1001"/>
      <c r="N31" s="1001"/>
      <c r="O31" s="1001"/>
      <c r="P31" s="1001"/>
      <c r="Q31" s="1001"/>
      <c r="R31" s="1001"/>
      <c r="S31" s="1001"/>
      <c r="T31" s="1001"/>
      <c r="U31" s="1001"/>
      <c r="V31" s="1001"/>
      <c r="W31" s="1001"/>
      <c r="X31" s="1001"/>
      <c r="Y31" s="1001"/>
      <c r="Z31" s="994">
        <f>SUM(D28:F30,O28:Q30,Z28:AB30)-SUMIF(B28:C30,"T ADV",D28:F30)-SUMIF(M28:N30,"T ADV",O28:Q30)-SUMIF(X28:Y30,"T ADV",Z28:AB30)</f>
        <v>0</v>
      </c>
      <c r="AA31" s="994"/>
      <c r="AB31" s="994"/>
      <c r="AC31" s="994" t="e">
        <f>SUM(U28:W31,AC28:AE30)-SUMIF(S28:T31,"T ADV",U28:W31)-SUMIF(AA28:AB30,"T ADV",AC28:AE30)</f>
        <v>#REF!</v>
      </c>
      <c r="AD31" s="994"/>
      <c r="AE31" s="995"/>
      <c r="AF31" s="50"/>
      <c r="AG31" s="51"/>
      <c r="AH31" s="17"/>
      <c r="AI31" s="46"/>
      <c r="AL31" s="14"/>
      <c r="AM31" s="46"/>
      <c r="AN31" s="14"/>
      <c r="AO31" s="14"/>
      <c r="BQ31" s="17"/>
      <c r="BR31" s="17"/>
      <c r="BS31" s="17"/>
      <c r="BT31" s="17"/>
      <c r="BU31" s="17"/>
    </row>
    <row r="32" spans="1:73" x14ac:dyDescent="0.3">
      <c r="A32" s="847" t="s">
        <v>299</v>
      </c>
      <c r="B32" s="790"/>
      <c r="C32" s="790"/>
      <c r="D32" s="790"/>
      <c r="E32" s="790"/>
      <c r="F32" s="790"/>
      <c r="G32" s="790"/>
      <c r="H32" s="790"/>
      <c r="I32" s="790"/>
      <c r="J32" s="790"/>
      <c r="K32" s="790"/>
      <c r="L32" s="790"/>
      <c r="M32" s="790"/>
      <c r="N32" s="790"/>
      <c r="O32" s="790"/>
      <c r="P32" s="790"/>
      <c r="Q32" s="790"/>
      <c r="R32" s="790"/>
      <c r="S32" s="790"/>
      <c r="T32" s="790"/>
      <c r="U32" s="790"/>
      <c r="V32" s="790"/>
      <c r="W32" s="790"/>
      <c r="X32" s="790"/>
      <c r="Y32" s="790"/>
      <c r="Z32" s="790" t="s">
        <v>1113</v>
      </c>
      <c r="AA32" s="790"/>
      <c r="AB32" s="790"/>
      <c r="AC32" s="790"/>
      <c r="AD32" s="790"/>
      <c r="AE32" s="791"/>
    </row>
    <row r="33" spans="1:31" ht="15" customHeight="1" x14ac:dyDescent="0.3">
      <c r="A33" s="874" t="s">
        <v>25</v>
      </c>
      <c r="B33" s="675"/>
      <c r="C33" s="675" t="s">
        <v>289</v>
      </c>
      <c r="D33" s="675"/>
      <c r="E33" s="675" t="s">
        <v>125</v>
      </c>
      <c r="F33" s="675"/>
      <c r="G33" s="675"/>
      <c r="H33" s="675"/>
      <c r="I33" s="675"/>
      <c r="J33" s="675"/>
      <c r="K33" s="768" t="s">
        <v>323</v>
      </c>
      <c r="L33" s="769"/>
      <c r="M33" s="769"/>
      <c r="N33" s="769"/>
      <c r="O33" s="769"/>
      <c r="P33" s="769"/>
      <c r="Q33" s="780"/>
      <c r="R33" s="768" t="s">
        <v>15</v>
      </c>
      <c r="S33" s="769"/>
      <c r="T33" s="780"/>
      <c r="U33" s="768" t="s">
        <v>112</v>
      </c>
      <c r="V33" s="769"/>
      <c r="W33" s="780"/>
      <c r="X33" s="768" t="s">
        <v>286</v>
      </c>
      <c r="Y33" s="780"/>
      <c r="Z33" s="768" t="s">
        <v>304</v>
      </c>
      <c r="AA33" s="769"/>
      <c r="AB33" s="889" t="s">
        <v>305</v>
      </c>
      <c r="AC33" s="769" t="s">
        <v>1114</v>
      </c>
      <c r="AD33" s="769"/>
      <c r="AE33" s="936"/>
    </row>
    <row r="34" spans="1:31" x14ac:dyDescent="0.3">
      <c r="A34" s="874"/>
      <c r="B34" s="675"/>
      <c r="C34" s="675"/>
      <c r="D34" s="675"/>
      <c r="E34" s="675"/>
      <c r="F34" s="675"/>
      <c r="G34" s="675"/>
      <c r="H34" s="675"/>
      <c r="I34" s="675"/>
      <c r="J34" s="675"/>
      <c r="K34" s="770"/>
      <c r="L34" s="771"/>
      <c r="M34" s="771"/>
      <c r="N34" s="771"/>
      <c r="O34" s="771"/>
      <c r="P34" s="771"/>
      <c r="Q34" s="781"/>
      <c r="R34" s="770"/>
      <c r="S34" s="771"/>
      <c r="T34" s="781"/>
      <c r="U34" s="770"/>
      <c r="V34" s="771"/>
      <c r="W34" s="781"/>
      <c r="X34" s="770"/>
      <c r="Y34" s="781"/>
      <c r="Z34" s="770"/>
      <c r="AA34" s="771"/>
      <c r="AB34" s="890"/>
      <c r="AC34" s="771"/>
      <c r="AD34" s="771"/>
      <c r="AE34" s="937"/>
    </row>
    <row r="35" spans="1:31" x14ac:dyDescent="0.3">
      <c r="A35" s="940"/>
      <c r="B35" s="908"/>
      <c r="C35" s="908"/>
      <c r="D35" s="908"/>
      <c r="E35" s="862"/>
      <c r="F35" s="862"/>
      <c r="G35" s="862"/>
      <c r="H35" s="862"/>
      <c r="I35" s="862"/>
      <c r="J35" s="862"/>
      <c r="K35" s="926"/>
      <c r="L35" s="927"/>
      <c r="M35" s="927"/>
      <c r="N35" s="927"/>
      <c r="O35" s="927"/>
      <c r="P35" s="927"/>
      <c r="Q35" s="928"/>
      <c r="R35" s="939"/>
      <c r="S35" s="939"/>
      <c r="T35" s="939"/>
      <c r="U35" s="907"/>
      <c r="V35" s="907"/>
      <c r="W35" s="907"/>
      <c r="X35" s="935" t="str">
        <f t="shared" ref="X35:X49" si="2">IF(A35="","",IF(AND(trav_typ="State Employee",dest_typ="In-State"),VLOOKUP($A35,TYP_AC_STATE,2,FALSE),(IF(AND(trav_typ="State Employee",dest_typ&lt;&gt;"In-State"),VLOOKUP($A35,TYP_AC_STATE,3,FALSE),IF(AND(trav_typ&lt;&gt;"State Employee",dest_typ="In-State"),VLOOKUP($A35,TYP_AC_STATE,4,FALSE),(IF(AND(trav_typ&lt;&gt;"State Employee",dest_typ&lt;&gt;"In-State"),VLOOKUP($A35,TYP_AC_STATE,5,FALSE))))))))</f>
        <v/>
      </c>
      <c r="Y35" s="935" t="e">
        <v>#REF!</v>
      </c>
      <c r="Z35" s="905"/>
      <c r="AA35" s="875"/>
      <c r="AB35" s="95" t="e">
        <f t="shared" ref="AB35:AB49" si="3">IF(trDept="",VLOOKUP(dept_opt,dept_lookup2,2,FALSE),VLOOKUP(trDept,dept_lookup,3,FALSE))</f>
        <v>#N/A</v>
      </c>
      <c r="AC35" s="875"/>
      <c r="AD35" s="875"/>
      <c r="AE35" s="938"/>
    </row>
    <row r="36" spans="1:31" x14ac:dyDescent="0.3">
      <c r="A36" s="840"/>
      <c r="B36" s="841"/>
      <c r="C36" s="841"/>
      <c r="D36" s="841"/>
      <c r="E36" s="842"/>
      <c r="F36" s="842"/>
      <c r="G36" s="842"/>
      <c r="H36" s="842"/>
      <c r="I36" s="842"/>
      <c r="J36" s="842"/>
      <c r="K36" s="913"/>
      <c r="L36" s="914"/>
      <c r="M36" s="914"/>
      <c r="N36" s="914"/>
      <c r="O36" s="914"/>
      <c r="P36" s="914"/>
      <c r="Q36" s="915"/>
      <c r="R36" s="909"/>
      <c r="S36" s="909"/>
      <c r="T36" s="909"/>
      <c r="U36" s="906"/>
      <c r="V36" s="906"/>
      <c r="W36" s="906"/>
      <c r="X36" s="916" t="str">
        <f t="shared" si="2"/>
        <v/>
      </c>
      <c r="Y36" s="916" t="e">
        <v>#REF!</v>
      </c>
      <c r="Z36" s="759"/>
      <c r="AA36" s="760"/>
      <c r="AB36" s="96" t="e">
        <f t="shared" si="3"/>
        <v>#N/A</v>
      </c>
      <c r="AC36" s="760"/>
      <c r="AD36" s="760"/>
      <c r="AE36" s="923"/>
    </row>
    <row r="37" spans="1:31" x14ac:dyDescent="0.3">
      <c r="A37" s="840"/>
      <c r="B37" s="841"/>
      <c r="C37" s="841"/>
      <c r="D37" s="841"/>
      <c r="E37" s="842"/>
      <c r="F37" s="842"/>
      <c r="G37" s="842"/>
      <c r="H37" s="842"/>
      <c r="I37" s="842"/>
      <c r="J37" s="842"/>
      <c r="K37" s="913"/>
      <c r="L37" s="914"/>
      <c r="M37" s="914"/>
      <c r="N37" s="914"/>
      <c r="O37" s="914"/>
      <c r="P37" s="914"/>
      <c r="Q37" s="915"/>
      <c r="R37" s="909"/>
      <c r="S37" s="909"/>
      <c r="T37" s="909"/>
      <c r="U37" s="906"/>
      <c r="V37" s="906"/>
      <c r="W37" s="906"/>
      <c r="X37" s="916" t="str">
        <f t="shared" si="2"/>
        <v/>
      </c>
      <c r="Y37" s="916" t="e">
        <v>#REF!</v>
      </c>
      <c r="Z37" s="759"/>
      <c r="AA37" s="760"/>
      <c r="AB37" s="96" t="e">
        <f t="shared" si="3"/>
        <v>#N/A</v>
      </c>
      <c r="AC37" s="760"/>
      <c r="AD37" s="760"/>
      <c r="AE37" s="923"/>
    </row>
    <row r="38" spans="1:31" x14ac:dyDescent="0.3">
      <c r="A38" s="840"/>
      <c r="B38" s="841"/>
      <c r="C38" s="841"/>
      <c r="D38" s="841"/>
      <c r="E38" s="842"/>
      <c r="F38" s="842"/>
      <c r="G38" s="842"/>
      <c r="H38" s="842"/>
      <c r="I38" s="842"/>
      <c r="J38" s="842"/>
      <c r="K38" s="913"/>
      <c r="L38" s="914"/>
      <c r="M38" s="914"/>
      <c r="N38" s="914"/>
      <c r="O38" s="914"/>
      <c r="P38" s="914"/>
      <c r="Q38" s="915"/>
      <c r="R38" s="909"/>
      <c r="S38" s="909"/>
      <c r="T38" s="909"/>
      <c r="U38" s="906"/>
      <c r="V38" s="906"/>
      <c r="W38" s="906"/>
      <c r="X38" s="916" t="str">
        <f t="shared" si="2"/>
        <v/>
      </c>
      <c r="Y38" s="916" t="e">
        <v>#REF!</v>
      </c>
      <c r="Z38" s="759"/>
      <c r="AA38" s="760"/>
      <c r="AB38" s="96" t="e">
        <f t="shared" si="3"/>
        <v>#N/A</v>
      </c>
      <c r="AC38" s="760"/>
      <c r="AD38" s="760"/>
      <c r="AE38" s="923"/>
    </row>
    <row r="39" spans="1:31" x14ac:dyDescent="0.3">
      <c r="A39" s="840"/>
      <c r="B39" s="841"/>
      <c r="C39" s="841"/>
      <c r="D39" s="841"/>
      <c r="E39" s="842"/>
      <c r="F39" s="842"/>
      <c r="G39" s="842"/>
      <c r="H39" s="842"/>
      <c r="I39" s="842"/>
      <c r="J39" s="842"/>
      <c r="K39" s="913"/>
      <c r="L39" s="914"/>
      <c r="M39" s="914"/>
      <c r="N39" s="914"/>
      <c r="O39" s="914"/>
      <c r="P39" s="914"/>
      <c r="Q39" s="915"/>
      <c r="R39" s="909"/>
      <c r="S39" s="909"/>
      <c r="T39" s="909"/>
      <c r="U39" s="906"/>
      <c r="V39" s="906"/>
      <c r="W39" s="906"/>
      <c r="X39" s="916" t="str">
        <f t="shared" si="2"/>
        <v/>
      </c>
      <c r="Y39" s="916" t="e">
        <v>#REF!</v>
      </c>
      <c r="Z39" s="759"/>
      <c r="AA39" s="760"/>
      <c r="AB39" s="96" t="e">
        <f t="shared" si="3"/>
        <v>#N/A</v>
      </c>
      <c r="AC39" s="760"/>
      <c r="AD39" s="760"/>
      <c r="AE39" s="923"/>
    </row>
    <row r="40" spans="1:31" x14ac:dyDescent="0.3">
      <c r="A40" s="840"/>
      <c r="B40" s="841"/>
      <c r="C40" s="841"/>
      <c r="D40" s="841"/>
      <c r="E40" s="842"/>
      <c r="F40" s="842"/>
      <c r="G40" s="842"/>
      <c r="H40" s="842"/>
      <c r="I40" s="842"/>
      <c r="J40" s="842"/>
      <c r="K40" s="913"/>
      <c r="L40" s="914"/>
      <c r="M40" s="914"/>
      <c r="N40" s="914"/>
      <c r="O40" s="914"/>
      <c r="P40" s="914"/>
      <c r="Q40" s="915"/>
      <c r="R40" s="909"/>
      <c r="S40" s="909"/>
      <c r="T40" s="909"/>
      <c r="U40" s="906"/>
      <c r="V40" s="906"/>
      <c r="W40" s="906"/>
      <c r="X40" s="916" t="str">
        <f t="shared" si="2"/>
        <v/>
      </c>
      <c r="Y40" s="916" t="e">
        <v>#REF!</v>
      </c>
      <c r="Z40" s="759"/>
      <c r="AA40" s="760"/>
      <c r="AB40" s="96" t="e">
        <f t="shared" si="3"/>
        <v>#N/A</v>
      </c>
      <c r="AC40" s="760"/>
      <c r="AD40" s="760"/>
      <c r="AE40" s="923"/>
    </row>
    <row r="41" spans="1:31" x14ac:dyDescent="0.3">
      <c r="A41" s="840"/>
      <c r="B41" s="841"/>
      <c r="C41" s="841"/>
      <c r="D41" s="841"/>
      <c r="E41" s="842"/>
      <c r="F41" s="842"/>
      <c r="G41" s="842"/>
      <c r="H41" s="842"/>
      <c r="I41" s="842"/>
      <c r="J41" s="842"/>
      <c r="K41" s="913"/>
      <c r="L41" s="914"/>
      <c r="M41" s="914"/>
      <c r="N41" s="914"/>
      <c r="O41" s="914"/>
      <c r="P41" s="914"/>
      <c r="Q41" s="915"/>
      <c r="R41" s="909"/>
      <c r="S41" s="909"/>
      <c r="T41" s="909"/>
      <c r="U41" s="906"/>
      <c r="V41" s="906"/>
      <c r="W41" s="906"/>
      <c r="X41" s="916" t="str">
        <f t="shared" si="2"/>
        <v/>
      </c>
      <c r="Y41" s="916" t="e">
        <v>#REF!</v>
      </c>
      <c r="Z41" s="759"/>
      <c r="AA41" s="760"/>
      <c r="AB41" s="96" t="e">
        <f t="shared" si="3"/>
        <v>#N/A</v>
      </c>
      <c r="AC41" s="760"/>
      <c r="AD41" s="760"/>
      <c r="AE41" s="923"/>
    </row>
    <row r="42" spans="1:31" x14ac:dyDescent="0.3">
      <c r="A42" s="840"/>
      <c r="B42" s="841"/>
      <c r="C42" s="841"/>
      <c r="D42" s="841"/>
      <c r="E42" s="842"/>
      <c r="F42" s="842"/>
      <c r="G42" s="842"/>
      <c r="H42" s="842"/>
      <c r="I42" s="842"/>
      <c r="J42" s="842"/>
      <c r="K42" s="913"/>
      <c r="L42" s="914"/>
      <c r="M42" s="914"/>
      <c r="N42" s="914"/>
      <c r="O42" s="914"/>
      <c r="P42" s="914"/>
      <c r="Q42" s="915"/>
      <c r="R42" s="909"/>
      <c r="S42" s="909"/>
      <c r="T42" s="909"/>
      <c r="U42" s="906"/>
      <c r="V42" s="906"/>
      <c r="W42" s="906"/>
      <c r="X42" s="916" t="str">
        <f t="shared" si="2"/>
        <v/>
      </c>
      <c r="Y42" s="916" t="e">
        <v>#REF!</v>
      </c>
      <c r="Z42" s="759"/>
      <c r="AA42" s="760"/>
      <c r="AB42" s="96" t="e">
        <f t="shared" si="3"/>
        <v>#N/A</v>
      </c>
      <c r="AC42" s="760"/>
      <c r="AD42" s="760"/>
      <c r="AE42" s="923"/>
    </row>
    <row r="43" spans="1:31" x14ac:dyDescent="0.3">
      <c r="A43" s="840"/>
      <c r="B43" s="841"/>
      <c r="C43" s="841"/>
      <c r="D43" s="841"/>
      <c r="E43" s="842"/>
      <c r="F43" s="842"/>
      <c r="G43" s="842"/>
      <c r="H43" s="842"/>
      <c r="I43" s="842"/>
      <c r="J43" s="842"/>
      <c r="K43" s="913"/>
      <c r="L43" s="914"/>
      <c r="M43" s="914"/>
      <c r="N43" s="914"/>
      <c r="O43" s="914"/>
      <c r="P43" s="914"/>
      <c r="Q43" s="915"/>
      <c r="R43" s="909"/>
      <c r="S43" s="909"/>
      <c r="T43" s="909"/>
      <c r="U43" s="906"/>
      <c r="V43" s="906"/>
      <c r="W43" s="906"/>
      <c r="X43" s="916" t="str">
        <f t="shared" si="2"/>
        <v/>
      </c>
      <c r="Y43" s="916" t="e">
        <v>#REF!</v>
      </c>
      <c r="Z43" s="759"/>
      <c r="AA43" s="760"/>
      <c r="AB43" s="96" t="e">
        <f t="shared" si="3"/>
        <v>#N/A</v>
      </c>
      <c r="AC43" s="760"/>
      <c r="AD43" s="760"/>
      <c r="AE43" s="923"/>
    </row>
    <row r="44" spans="1:31" x14ac:dyDescent="0.3">
      <c r="A44" s="840"/>
      <c r="B44" s="841"/>
      <c r="C44" s="841"/>
      <c r="D44" s="841"/>
      <c r="E44" s="842"/>
      <c r="F44" s="842"/>
      <c r="G44" s="842"/>
      <c r="H44" s="842"/>
      <c r="I44" s="842"/>
      <c r="J44" s="842"/>
      <c r="K44" s="913"/>
      <c r="L44" s="914"/>
      <c r="M44" s="914"/>
      <c r="N44" s="914"/>
      <c r="O44" s="914"/>
      <c r="P44" s="914"/>
      <c r="Q44" s="915"/>
      <c r="R44" s="909"/>
      <c r="S44" s="909"/>
      <c r="T44" s="909"/>
      <c r="U44" s="906"/>
      <c r="V44" s="906"/>
      <c r="W44" s="906"/>
      <c r="X44" s="916" t="str">
        <f t="shared" si="2"/>
        <v/>
      </c>
      <c r="Y44" s="916" t="e">
        <v>#REF!</v>
      </c>
      <c r="Z44" s="759"/>
      <c r="AA44" s="760"/>
      <c r="AB44" s="96" t="e">
        <f t="shared" si="3"/>
        <v>#N/A</v>
      </c>
      <c r="AC44" s="760"/>
      <c r="AD44" s="760"/>
      <c r="AE44" s="923"/>
    </row>
    <row r="45" spans="1:31" x14ac:dyDescent="0.3">
      <c r="A45" s="840"/>
      <c r="B45" s="841"/>
      <c r="C45" s="841"/>
      <c r="D45" s="841"/>
      <c r="E45" s="842"/>
      <c r="F45" s="842"/>
      <c r="G45" s="842"/>
      <c r="H45" s="842"/>
      <c r="I45" s="842"/>
      <c r="J45" s="842"/>
      <c r="K45" s="913"/>
      <c r="L45" s="914"/>
      <c r="M45" s="914"/>
      <c r="N45" s="914"/>
      <c r="O45" s="914"/>
      <c r="P45" s="914"/>
      <c r="Q45" s="915"/>
      <c r="R45" s="909"/>
      <c r="S45" s="909"/>
      <c r="T45" s="909"/>
      <c r="U45" s="906"/>
      <c r="V45" s="906"/>
      <c r="W45" s="906"/>
      <c r="X45" s="916" t="str">
        <f t="shared" si="2"/>
        <v/>
      </c>
      <c r="Y45" s="916" t="e">
        <v>#REF!</v>
      </c>
      <c r="Z45" s="759"/>
      <c r="AA45" s="760"/>
      <c r="AB45" s="96" t="e">
        <f t="shared" si="3"/>
        <v>#N/A</v>
      </c>
      <c r="AC45" s="760"/>
      <c r="AD45" s="760"/>
      <c r="AE45" s="923"/>
    </row>
    <row r="46" spans="1:31" ht="15" customHeight="1" x14ac:dyDescent="0.3">
      <c r="A46" s="840"/>
      <c r="B46" s="841"/>
      <c r="C46" s="841"/>
      <c r="D46" s="841"/>
      <c r="E46" s="842"/>
      <c r="F46" s="842"/>
      <c r="G46" s="842"/>
      <c r="H46" s="842"/>
      <c r="I46" s="842"/>
      <c r="J46" s="842"/>
      <c r="K46" s="913"/>
      <c r="L46" s="914"/>
      <c r="M46" s="914"/>
      <c r="N46" s="914"/>
      <c r="O46" s="914"/>
      <c r="P46" s="914"/>
      <c r="Q46" s="915"/>
      <c r="R46" s="909"/>
      <c r="S46" s="909"/>
      <c r="T46" s="909"/>
      <c r="U46" s="906"/>
      <c r="V46" s="906"/>
      <c r="W46" s="906"/>
      <c r="X46" s="916" t="str">
        <f t="shared" si="2"/>
        <v/>
      </c>
      <c r="Y46" s="916" t="e">
        <v>#REF!</v>
      </c>
      <c r="Z46" s="759"/>
      <c r="AA46" s="760"/>
      <c r="AB46" s="96" t="e">
        <f t="shared" si="3"/>
        <v>#N/A</v>
      </c>
      <c r="AC46" s="760"/>
      <c r="AD46" s="760"/>
      <c r="AE46" s="923"/>
    </row>
    <row r="47" spans="1:31" x14ac:dyDescent="0.3">
      <c r="A47" s="840"/>
      <c r="B47" s="841"/>
      <c r="C47" s="841"/>
      <c r="D47" s="841"/>
      <c r="E47" s="842"/>
      <c r="F47" s="842"/>
      <c r="G47" s="842"/>
      <c r="H47" s="842"/>
      <c r="I47" s="842"/>
      <c r="J47" s="842"/>
      <c r="K47" s="913"/>
      <c r="L47" s="914"/>
      <c r="M47" s="914"/>
      <c r="N47" s="914"/>
      <c r="O47" s="914"/>
      <c r="P47" s="914"/>
      <c r="Q47" s="915"/>
      <c r="R47" s="909"/>
      <c r="S47" s="909"/>
      <c r="T47" s="909"/>
      <c r="U47" s="906"/>
      <c r="V47" s="906"/>
      <c r="W47" s="906"/>
      <c r="X47" s="916" t="str">
        <f t="shared" si="2"/>
        <v/>
      </c>
      <c r="Y47" s="916" t="e">
        <v>#REF!</v>
      </c>
      <c r="Z47" s="759"/>
      <c r="AA47" s="760"/>
      <c r="AB47" s="96" t="e">
        <f t="shared" si="3"/>
        <v>#N/A</v>
      </c>
      <c r="AC47" s="760"/>
      <c r="AD47" s="760"/>
      <c r="AE47" s="923"/>
    </row>
    <row r="48" spans="1:31" x14ac:dyDescent="0.3">
      <c r="A48" s="840"/>
      <c r="B48" s="841"/>
      <c r="C48" s="841"/>
      <c r="D48" s="841"/>
      <c r="E48" s="842"/>
      <c r="F48" s="842"/>
      <c r="G48" s="842"/>
      <c r="H48" s="842"/>
      <c r="I48" s="842"/>
      <c r="J48" s="842"/>
      <c r="K48" s="913"/>
      <c r="L48" s="914"/>
      <c r="M48" s="914"/>
      <c r="N48" s="914"/>
      <c r="O48" s="914"/>
      <c r="P48" s="914"/>
      <c r="Q48" s="915"/>
      <c r="R48" s="909"/>
      <c r="S48" s="909"/>
      <c r="T48" s="909"/>
      <c r="U48" s="906"/>
      <c r="V48" s="906"/>
      <c r="W48" s="906"/>
      <c r="X48" s="916" t="str">
        <f t="shared" si="2"/>
        <v/>
      </c>
      <c r="Y48" s="916" t="e">
        <v>#REF!</v>
      </c>
      <c r="Z48" s="759"/>
      <c r="AA48" s="760"/>
      <c r="AB48" s="96" t="e">
        <f t="shared" si="3"/>
        <v>#N/A</v>
      </c>
      <c r="AC48" s="760"/>
      <c r="AD48" s="760"/>
      <c r="AE48" s="923"/>
    </row>
    <row r="49" spans="1:33" x14ac:dyDescent="0.3">
      <c r="A49" s="985"/>
      <c r="B49" s="986"/>
      <c r="C49" s="986"/>
      <c r="D49" s="986"/>
      <c r="E49" s="885"/>
      <c r="F49" s="885"/>
      <c r="G49" s="885"/>
      <c r="H49" s="885"/>
      <c r="I49" s="885"/>
      <c r="J49" s="885"/>
      <c r="K49" s="987"/>
      <c r="L49" s="988"/>
      <c r="M49" s="988"/>
      <c r="N49" s="988"/>
      <c r="O49" s="988"/>
      <c r="P49" s="988"/>
      <c r="Q49" s="989"/>
      <c r="R49" s="990"/>
      <c r="S49" s="990"/>
      <c r="T49" s="990"/>
      <c r="U49" s="991"/>
      <c r="V49" s="991"/>
      <c r="W49" s="991"/>
      <c r="X49" s="992" t="str">
        <f t="shared" si="2"/>
        <v/>
      </c>
      <c r="Y49" s="992" t="e">
        <v>#REF!</v>
      </c>
      <c r="Z49" s="729"/>
      <c r="AA49" s="727"/>
      <c r="AB49" s="100" t="e">
        <f t="shared" si="3"/>
        <v>#N/A</v>
      </c>
      <c r="AC49" s="727"/>
      <c r="AD49" s="727"/>
      <c r="AE49" s="1038"/>
    </row>
    <row r="50" spans="1:33" ht="15" customHeight="1" thickBot="1" x14ac:dyDescent="0.35">
      <c r="A50" s="98"/>
      <c r="B50" s="99"/>
      <c r="C50" s="99"/>
      <c r="D50" s="99"/>
      <c r="E50" s="1036" t="s">
        <v>300</v>
      </c>
      <c r="F50" s="1036"/>
      <c r="G50" s="1036"/>
      <c r="H50" s="1036"/>
      <c r="I50" s="1036"/>
      <c r="J50" s="1036"/>
      <c r="K50" s="1036"/>
      <c r="L50" s="1036"/>
      <c r="M50" s="1036"/>
      <c r="N50" s="1036"/>
      <c r="O50" s="1036"/>
      <c r="P50" s="1036"/>
      <c r="Q50" s="1037"/>
      <c r="R50" s="1030">
        <f>SUM(R35:T49)</f>
        <v>0</v>
      </c>
      <c r="S50" s="1031"/>
      <c r="T50" s="1032"/>
      <c r="U50" s="1033"/>
      <c r="V50" s="1034"/>
      <c r="W50" s="1034"/>
      <c r="X50" s="1034"/>
      <c r="Y50" s="1034"/>
      <c r="Z50" s="1034"/>
      <c r="AA50" s="1034"/>
      <c r="AB50" s="1034"/>
      <c r="AC50" s="1034"/>
      <c r="AD50" s="1034"/>
      <c r="AE50" s="1035"/>
    </row>
    <row r="52" spans="1:33" x14ac:dyDescent="0.3">
      <c r="AG52" s="47"/>
    </row>
    <row r="55" spans="1:33" x14ac:dyDescent="0.3">
      <c r="AG55" s="48"/>
    </row>
    <row r="56" spans="1:33" x14ac:dyDescent="0.3">
      <c r="AG56" s="48"/>
    </row>
  </sheetData>
  <sheetProtection algorithmName="SHA-512" hashValue="O9cIfmcvsA82o+wsziGLWNKcgpPwXzJTtxuYxPQjAqk+mA9jXbABN1soX21BHRuyOhRHnFLqYV1wlvfmR9k9mw==" saltValue="qJhTNMJAVD6b1D2GIf5mTg==" spinCount="100000" sheet="1" objects="1" scenarios="1" formatCells="0" formatRows="0"/>
  <mergeCells count="376">
    <mergeCell ref="R50:T50"/>
    <mergeCell ref="U50:AE50"/>
    <mergeCell ref="E50:Q50"/>
    <mergeCell ref="K47:Q47"/>
    <mergeCell ref="R47:T47"/>
    <mergeCell ref="U47:W47"/>
    <mergeCell ref="X47:Y47"/>
    <mergeCell ref="AC47:AE47"/>
    <mergeCell ref="K48:Q48"/>
    <mergeCell ref="R48:T48"/>
    <mergeCell ref="U48:W48"/>
    <mergeCell ref="X48:Y48"/>
    <mergeCell ref="AC48:AE48"/>
    <mergeCell ref="Z47:AA47"/>
    <mergeCell ref="Z49:AA49"/>
    <mergeCell ref="AC49:AE49"/>
    <mergeCell ref="K45:Q45"/>
    <mergeCell ref="R45:T45"/>
    <mergeCell ref="U45:W45"/>
    <mergeCell ref="X45:Y45"/>
    <mergeCell ref="AC45:AE45"/>
    <mergeCell ref="K46:Q46"/>
    <mergeCell ref="R46:T46"/>
    <mergeCell ref="U46:W46"/>
    <mergeCell ref="X46:Y46"/>
    <mergeCell ref="AC46:AE46"/>
    <mergeCell ref="Z45:AA45"/>
    <mergeCell ref="Z46:AA46"/>
    <mergeCell ref="K43:Q43"/>
    <mergeCell ref="R43:T43"/>
    <mergeCell ref="U43:W43"/>
    <mergeCell ref="X43:Y43"/>
    <mergeCell ref="AC43:AE43"/>
    <mergeCell ref="K44:Q44"/>
    <mergeCell ref="R44:T44"/>
    <mergeCell ref="U44:W44"/>
    <mergeCell ref="X44:Y44"/>
    <mergeCell ref="AC44:AE44"/>
    <mergeCell ref="Z43:AA43"/>
    <mergeCell ref="Z44:AA44"/>
    <mergeCell ref="AC40:AE40"/>
    <mergeCell ref="K41:Q41"/>
    <mergeCell ref="R41:T41"/>
    <mergeCell ref="U41:W41"/>
    <mergeCell ref="X41:Y41"/>
    <mergeCell ref="AC41:AE41"/>
    <mergeCell ref="K42:Q42"/>
    <mergeCell ref="R42:T42"/>
    <mergeCell ref="U42:W42"/>
    <mergeCell ref="X42:Y42"/>
    <mergeCell ref="AC42:AE42"/>
    <mergeCell ref="Z40:AA40"/>
    <mergeCell ref="U40:W40"/>
    <mergeCell ref="Z41:AA41"/>
    <mergeCell ref="Z42:AA42"/>
    <mergeCell ref="X40:Y40"/>
    <mergeCell ref="Z33:AA34"/>
    <mergeCell ref="A36:B36"/>
    <mergeCell ref="E33:J34"/>
    <mergeCell ref="U38:W38"/>
    <mergeCell ref="X38:Y38"/>
    <mergeCell ref="AC38:AE38"/>
    <mergeCell ref="K39:Q39"/>
    <mergeCell ref="R39:T39"/>
    <mergeCell ref="U39:W39"/>
    <mergeCell ref="X39:Y39"/>
    <mergeCell ref="AC39:AE39"/>
    <mergeCell ref="Z38:AA38"/>
    <mergeCell ref="Z37:AA37"/>
    <mergeCell ref="Z36:AA36"/>
    <mergeCell ref="A39:B39"/>
    <mergeCell ref="Z39:AA39"/>
    <mergeCell ref="K36:Q36"/>
    <mergeCell ref="R36:T36"/>
    <mergeCell ref="U36:W36"/>
    <mergeCell ref="X36:Y36"/>
    <mergeCell ref="AD23:AE23"/>
    <mergeCell ref="AD22:AE22"/>
    <mergeCell ref="AA21:AC21"/>
    <mergeCell ref="AA14:AC14"/>
    <mergeCell ref="AC36:AE36"/>
    <mergeCell ref="K37:Q37"/>
    <mergeCell ref="R37:T37"/>
    <mergeCell ref="U37:W37"/>
    <mergeCell ref="X37:Y37"/>
    <mergeCell ref="A32:Y32"/>
    <mergeCell ref="Z32:AE32"/>
    <mergeCell ref="K33:Q34"/>
    <mergeCell ref="R33:T34"/>
    <mergeCell ref="U33:W34"/>
    <mergeCell ref="X33:Y34"/>
    <mergeCell ref="AB33:AB34"/>
    <mergeCell ref="AC33:AE34"/>
    <mergeCell ref="K35:Q35"/>
    <mergeCell ref="R35:T35"/>
    <mergeCell ref="U35:W35"/>
    <mergeCell ref="X35:Y35"/>
    <mergeCell ref="AC35:AE35"/>
    <mergeCell ref="Z35:AA35"/>
    <mergeCell ref="AC37:AE37"/>
    <mergeCell ref="AD9:AE9"/>
    <mergeCell ref="AA10:AC10"/>
    <mergeCell ref="AA9:AC9"/>
    <mergeCell ref="X9:Z9"/>
    <mergeCell ref="AD10:AE10"/>
    <mergeCell ref="AD12:AE12"/>
    <mergeCell ref="X11:Z11"/>
    <mergeCell ref="AA11:AC11"/>
    <mergeCell ref="AD11:AE11"/>
    <mergeCell ref="AA12:AC12"/>
    <mergeCell ref="AD14:AE14"/>
    <mergeCell ref="AA15:AC15"/>
    <mergeCell ref="X13:Z13"/>
    <mergeCell ref="X15:Z15"/>
    <mergeCell ref="V19:W19"/>
    <mergeCell ref="AA19:AC19"/>
    <mergeCell ref="AD19:AE19"/>
    <mergeCell ref="X19:Z19"/>
    <mergeCell ref="X18:Z18"/>
    <mergeCell ref="AA18:AC18"/>
    <mergeCell ref="AA16:AC16"/>
    <mergeCell ref="V17:W17"/>
    <mergeCell ref="X14:Z14"/>
    <mergeCell ref="AD15:AE15"/>
    <mergeCell ref="V18:W18"/>
    <mergeCell ref="X17:Z17"/>
    <mergeCell ref="AD17:AE17"/>
    <mergeCell ref="AD16:AE16"/>
    <mergeCell ref="AA17:AC17"/>
    <mergeCell ref="AD18:AE18"/>
    <mergeCell ref="AA13:AC13"/>
    <mergeCell ref="AD13:AE13"/>
    <mergeCell ref="AD21:AE21"/>
    <mergeCell ref="X21:Z21"/>
    <mergeCell ref="X20:Z20"/>
    <mergeCell ref="T22:U22"/>
    <mergeCell ref="V22:W22"/>
    <mergeCell ref="X22:Z22"/>
    <mergeCell ref="AA22:AC22"/>
    <mergeCell ref="T20:U20"/>
    <mergeCell ref="V20:W20"/>
    <mergeCell ref="AA20:AC20"/>
    <mergeCell ref="V21:W21"/>
    <mergeCell ref="AD20:AE20"/>
    <mergeCell ref="R9:S9"/>
    <mergeCell ref="T9:U9"/>
    <mergeCell ref="V9:W9"/>
    <mergeCell ref="V15:W15"/>
    <mergeCell ref="R11:S11"/>
    <mergeCell ref="T11:U11"/>
    <mergeCell ref="V11:W11"/>
    <mergeCell ref="V16:W16"/>
    <mergeCell ref="T17:U17"/>
    <mergeCell ref="R13:S13"/>
    <mergeCell ref="V10:W10"/>
    <mergeCell ref="R12:S12"/>
    <mergeCell ref="T13:U13"/>
    <mergeCell ref="V13:W13"/>
    <mergeCell ref="T12:U12"/>
    <mergeCell ref="A16:C16"/>
    <mergeCell ref="X10:Z10"/>
    <mergeCell ref="X16:Z16"/>
    <mergeCell ref="T14:U14"/>
    <mergeCell ref="V14:W14"/>
    <mergeCell ref="V12:W12"/>
    <mergeCell ref="X12:Z12"/>
    <mergeCell ref="A14:C14"/>
    <mergeCell ref="D14:M14"/>
    <mergeCell ref="N14:O14"/>
    <mergeCell ref="P14:Q14"/>
    <mergeCell ref="R14:S14"/>
    <mergeCell ref="R15:S15"/>
    <mergeCell ref="R10:S10"/>
    <mergeCell ref="T10:U10"/>
    <mergeCell ref="P23:Q23"/>
    <mergeCell ref="N16:O16"/>
    <mergeCell ref="P16:Q16"/>
    <mergeCell ref="T15:U15"/>
    <mergeCell ref="T19:U19"/>
    <mergeCell ref="N17:O17"/>
    <mergeCell ref="P17:Q17"/>
    <mergeCell ref="R17:S17"/>
    <mergeCell ref="P19:Q19"/>
    <mergeCell ref="P18:Q18"/>
    <mergeCell ref="T18:U18"/>
    <mergeCell ref="R18:S18"/>
    <mergeCell ref="R20:S20"/>
    <mergeCell ref="P20:Q20"/>
    <mergeCell ref="R19:S19"/>
    <mergeCell ref="T21:U21"/>
    <mergeCell ref="R23:S23"/>
    <mergeCell ref="T23:U23"/>
    <mergeCell ref="R16:S16"/>
    <mergeCell ref="R21:S21"/>
    <mergeCell ref="A22:C22"/>
    <mergeCell ref="D22:M22"/>
    <mergeCell ref="P21:Q21"/>
    <mergeCell ref="A18:C18"/>
    <mergeCell ref="D18:M18"/>
    <mergeCell ref="N18:O18"/>
    <mergeCell ref="N22:O22"/>
    <mergeCell ref="P22:Q22"/>
    <mergeCell ref="R22:S22"/>
    <mergeCell ref="N20:O20"/>
    <mergeCell ref="N19:O19"/>
    <mergeCell ref="O28:Q28"/>
    <mergeCell ref="M28:N28"/>
    <mergeCell ref="G29:I29"/>
    <mergeCell ref="G30:I30"/>
    <mergeCell ref="D30:F30"/>
    <mergeCell ref="D29:F29"/>
    <mergeCell ref="T24:W24"/>
    <mergeCell ref="X24:Z24"/>
    <mergeCell ref="A25:AE25"/>
    <mergeCell ref="AD24:AE24"/>
    <mergeCell ref="D26:F27"/>
    <mergeCell ref="D28:F28"/>
    <mergeCell ref="G28:I28"/>
    <mergeCell ref="X26:Y27"/>
    <mergeCell ref="A26:A27"/>
    <mergeCell ref="Z26:AB27"/>
    <mergeCell ref="AC29:AE29"/>
    <mergeCell ref="AC28:AE28"/>
    <mergeCell ref="R30:T30"/>
    <mergeCell ref="AC30:AE30"/>
    <mergeCell ref="Z28:AB28"/>
    <mergeCell ref="X28:Y28"/>
    <mergeCell ref="AA24:AC24"/>
    <mergeCell ref="Z29:AB29"/>
    <mergeCell ref="AA23:AC23"/>
    <mergeCell ref="A23:C23"/>
    <mergeCell ref="D23:M23"/>
    <mergeCell ref="N23:O23"/>
    <mergeCell ref="Z31:AE31"/>
    <mergeCell ref="B29:C29"/>
    <mergeCell ref="B28:C28"/>
    <mergeCell ref="B26:C27"/>
    <mergeCell ref="L26:L27"/>
    <mergeCell ref="M26:N27"/>
    <mergeCell ref="X30:Y30"/>
    <mergeCell ref="O29:Q29"/>
    <mergeCell ref="O30:Q30"/>
    <mergeCell ref="M30:N30"/>
    <mergeCell ref="M29:N29"/>
    <mergeCell ref="R29:T29"/>
    <mergeCell ref="A31:Y31"/>
    <mergeCell ref="AC26:AE27"/>
    <mergeCell ref="R26:T27"/>
    <mergeCell ref="G26:I27"/>
    <mergeCell ref="O26:Q27"/>
    <mergeCell ref="W26:W27"/>
    <mergeCell ref="Z30:AB30"/>
    <mergeCell ref="X29:Y29"/>
    <mergeCell ref="A42:B42"/>
    <mergeCell ref="A38:B38"/>
    <mergeCell ref="C38:D38"/>
    <mergeCell ref="E38:J38"/>
    <mergeCell ref="C42:D42"/>
    <mergeCell ref="E42:J42"/>
    <mergeCell ref="K40:Q40"/>
    <mergeCell ref="A37:B37"/>
    <mergeCell ref="R40:T40"/>
    <mergeCell ref="K38:Q38"/>
    <mergeCell ref="R38:T38"/>
    <mergeCell ref="A49:B49"/>
    <mergeCell ref="C49:D49"/>
    <mergeCell ref="E49:J49"/>
    <mergeCell ref="A48:B48"/>
    <mergeCell ref="C48:D48"/>
    <mergeCell ref="E48:J48"/>
    <mergeCell ref="Z48:AA48"/>
    <mergeCell ref="K49:Q49"/>
    <mergeCell ref="R49:T49"/>
    <mergeCell ref="U49:W49"/>
    <mergeCell ref="X49:Y49"/>
    <mergeCell ref="A47:B47"/>
    <mergeCell ref="C47:D47"/>
    <mergeCell ref="E47:J47"/>
    <mergeCell ref="C46:D46"/>
    <mergeCell ref="E46:J46"/>
    <mergeCell ref="A46:B46"/>
    <mergeCell ref="A45:B45"/>
    <mergeCell ref="C45:D45"/>
    <mergeCell ref="E45:J45"/>
    <mergeCell ref="B30:C30"/>
    <mergeCell ref="A44:B44"/>
    <mergeCell ref="C44:D44"/>
    <mergeCell ref="E44:J44"/>
    <mergeCell ref="A33:B34"/>
    <mergeCell ref="C33:D34"/>
    <mergeCell ref="A35:B35"/>
    <mergeCell ref="C35:D35"/>
    <mergeCell ref="E39:J39"/>
    <mergeCell ref="A40:B40"/>
    <mergeCell ref="C40:D40"/>
    <mergeCell ref="E40:J40"/>
    <mergeCell ref="E35:J35"/>
    <mergeCell ref="C39:D39"/>
    <mergeCell ref="C36:D36"/>
    <mergeCell ref="C37:D37"/>
    <mergeCell ref="A43:B43"/>
    <mergeCell ref="C43:D43"/>
    <mergeCell ref="E43:J43"/>
    <mergeCell ref="E37:J37"/>
    <mergeCell ref="E36:J36"/>
    <mergeCell ref="A41:B41"/>
    <mergeCell ref="C41:D41"/>
    <mergeCell ref="E41:J41"/>
    <mergeCell ref="A1:H1"/>
    <mergeCell ref="K1:R2"/>
    <mergeCell ref="A2:H2"/>
    <mergeCell ref="V1:Z1"/>
    <mergeCell ref="AA1:AE1"/>
    <mergeCell ref="S2:U2"/>
    <mergeCell ref="V2:Z2"/>
    <mergeCell ref="AA2:AE2"/>
    <mergeCell ref="R28:T28"/>
    <mergeCell ref="A6:AE6"/>
    <mergeCell ref="A7:C8"/>
    <mergeCell ref="D7:M8"/>
    <mergeCell ref="N7:O8"/>
    <mergeCell ref="P7:Q8"/>
    <mergeCell ref="R7:S8"/>
    <mergeCell ref="AD7:AE8"/>
    <mergeCell ref="T8:U8"/>
    <mergeCell ref="V8:W8"/>
    <mergeCell ref="X8:Z8"/>
    <mergeCell ref="AA8:AC8"/>
    <mergeCell ref="T7:W7"/>
    <mergeCell ref="X7:AC7"/>
    <mergeCell ref="V23:W23"/>
    <mergeCell ref="X23:Z23"/>
    <mergeCell ref="A9:C9"/>
    <mergeCell ref="D9:M9"/>
    <mergeCell ref="N9:O9"/>
    <mergeCell ref="A10:C10"/>
    <mergeCell ref="D10:M10"/>
    <mergeCell ref="P9:Q9"/>
    <mergeCell ref="N10:O10"/>
    <mergeCell ref="A13:C13"/>
    <mergeCell ref="D13:M13"/>
    <mergeCell ref="N13:O13"/>
    <mergeCell ref="P13:Q13"/>
    <mergeCell ref="A11:C11"/>
    <mergeCell ref="D11:M11"/>
    <mergeCell ref="N11:O11"/>
    <mergeCell ref="P11:Q11"/>
    <mergeCell ref="N12:O12"/>
    <mergeCell ref="P12:Q12"/>
    <mergeCell ref="A12:C12"/>
    <mergeCell ref="D12:M12"/>
    <mergeCell ref="P10:Q10"/>
    <mergeCell ref="U3:Z3"/>
    <mergeCell ref="U4:Z4"/>
    <mergeCell ref="AA4:AE4"/>
    <mergeCell ref="A5:AE5"/>
    <mergeCell ref="J24:S24"/>
    <mergeCell ref="A3:L3"/>
    <mergeCell ref="M3:T3"/>
    <mergeCell ref="A4:L4"/>
    <mergeCell ref="M4:T4"/>
    <mergeCell ref="A21:C21"/>
    <mergeCell ref="D21:M21"/>
    <mergeCell ref="A20:C20"/>
    <mergeCell ref="D20:M20"/>
    <mergeCell ref="A15:C15"/>
    <mergeCell ref="D15:M15"/>
    <mergeCell ref="N15:O15"/>
    <mergeCell ref="P15:Q15"/>
    <mergeCell ref="N21:O21"/>
    <mergeCell ref="D16:M16"/>
    <mergeCell ref="A19:C19"/>
    <mergeCell ref="D19:M19"/>
    <mergeCell ref="A17:C17"/>
    <mergeCell ref="D17:M17"/>
    <mergeCell ref="T16:U16"/>
  </mergeCells>
  <phoneticPr fontId="50" type="noConversion"/>
  <conditionalFormatting sqref="G28:I30 R28:T30 AC28:AE30">
    <cfRule type="cellIs" dxfId="14" priority="3" operator="equal">
      <formula>0</formula>
    </cfRule>
  </conditionalFormatting>
  <conditionalFormatting sqref="X35:Y49">
    <cfRule type="cellIs" dxfId="13" priority="2" stopIfTrue="1" operator="equal">
      <formula>0</formula>
    </cfRule>
  </conditionalFormatting>
  <conditionalFormatting sqref="AB35:AB49">
    <cfRule type="containsErrors" dxfId="12" priority="1">
      <formula>ISERROR(AB35)</formula>
    </cfRule>
  </conditionalFormatting>
  <dataValidations count="14">
    <dataValidation showInputMessage="1" showErrorMessage="1" sqref="U4 AA4" xr:uid="{00000000-0002-0000-0300-000000000000}"/>
    <dataValidation type="date" allowBlank="1" showInputMessage="1" showErrorMessage="1" errorTitle="Date outside of allowable range." error="This form should only be used to report travel with dates on or after January 1, 2015." sqref="A9:C23" xr:uid="{00000000-0002-0000-0300-000001000000}">
      <formula1>42005</formula1>
      <formula2>73050</formula2>
    </dataValidation>
    <dataValidation allowBlank="1" showInputMessage="1" showErrorMessage="1" promptTitle="IRIS OBJECT (FOR EE TRAVEL)" prompt="In-State / Out-of-State_x000a_2000 / 2012 = Airfare_x000a_2001 / 2013 = Surface Transport_x000a_2002 / 2014 = Lodging_x000a_2036 = ATM Cash Adv Fee_x000a_3069 = Ticket Agent Fee" sqref="G28:I30 R28:T30 AC28:AE30" xr:uid="{00000000-0002-0000-0300-000002000000}"/>
    <dataValidation allowBlank="1" showInputMessage="1" showErrorMessage="1" promptTitle="OTHER" prompt="Other reimbursable travel expenses such as telephone, internet charges, copies, airfare reimbursement for travel with personal deviation, etc." sqref="AD9:AE23" xr:uid="{00000000-0002-0000-0300-000006000000}"/>
    <dataValidation allowBlank="1" showInputMessage="1" showErrorMessage="1" promptTitle="LODGING" prompt="For Out-of-Pocket expenses ONLY" sqref="X9:Z23" xr:uid="{00000000-0002-0000-0300-000007000000}"/>
    <dataValidation allowBlank="1" showInputMessage="1" showErrorMessage="1" promptTitle="MILEAGE RATE NOTES" prompt="- Mileage rate populated based on the Date entered and # of miles claimed_x000a_- Mileage rate for Automobiles displayed_x000a_- Values may be overridden if necessary for other vehicle types_x000a__x000a_http://doa.alaska.gov/dof/travel/resource/POV_Rate_Table.pdf" sqref="T9:U23" xr:uid="{00000000-0002-0000-0300-000008000000}"/>
    <dataValidation type="list" allowBlank="1" showInputMessage="1" showErrorMessage="1" promptTitle="MEALS PROVIDED" prompt="B = Breakfast_x000a_L = Lunch_x000a_D = Dinner" sqref="N9:O23" xr:uid="{00000000-0002-0000-0300-000009000000}">
      <formula1>meals</formula1>
    </dataValidation>
    <dataValidation type="list" allowBlank="1" showInputMessage="1" showErrorMessage="1" promptTitle="TYPE OF LODGING FACILITY" prompt="COMM = Commercial Facility_x000a_FIELD = Field Facility (Employee Provided Meals)_x000a_STATE = State Facility (Meals Provided-No Per Diem)_x000a_NONC = Non-Commercial Facility" sqref="P9:Q23" xr:uid="{00000000-0002-0000-0300-00000A000000}">
      <formula1>fac</formula1>
    </dataValidation>
    <dataValidation allowBlank="1" showInputMessage="1" showErrorMessage="1" promptTitle="TOTAL" prompt="Equals Total of Traveler's Reimbursement Warrant Less Travel Advance Amounts" sqref="Z31:AE31" xr:uid="{C028D13A-9749-43DC-9799-76472880DCE2}"/>
    <dataValidation type="list" allowBlank="1" showErrorMessage="1" promptTitle="TYPE" prompt="AIR = Airfare_x000a_CADV = ATM Cash Advance_x000a_LODG = Lodging_x000a_LODG TAX = Taxable Lodging_x000a_M&amp;IE = Meals &amp; Incidentals_x000a_M&amp;IE TAX = Taxable Meals &amp; Incidentals_x000a_OTHER = Other Costs_x000a_REIMB = Reimb Travel Costs_x000a_SURF = Surface Transportation_x000a_TADV = Travel Advance" sqref="B28:C30 M28:N30 X28:Y30" xr:uid="{2C15770E-0FAA-41DE-9B1D-E3183F89EAAB}">
      <formula1>TYP_TRAV</formula1>
    </dataValidation>
    <dataValidation type="list" allowBlank="1" showErrorMessage="1" promptTitle="TYPE" prompt="AIR = Airfare_x000a_CADV = ATM Cash Advance_x000a_COMM = Commission Sales (Ticket Agent Fee)_x000a_FEE = ATM Cash Advance Fee_x000a_LODG = Lodging_x000a_M&amp;IE = Meals &amp; Incidentals_x000a_OTHER = Other Costs_x000a_SURF = Surface Transportation" sqref="A35:B49" xr:uid="{F499BACC-2AE2-4431-BBBB-D84EDB64793B}">
      <formula1>TYP_STATE</formula1>
    </dataValidation>
    <dataValidation allowBlank="1" showErrorMessage="1" promptTitle="IRIS OBJECT (FOR EE TRAVEL)" prompt="In-State / Out-of-State_x000a_2000 / 2012 = Airfare_x000a_2001 / 2013 = Surface Transport_x000a_2002 / 2014 = Lodging_x000a_2036 = ATM Cash Adv Fee_x000a_3069 = Ticket Agent Fee" sqref="X35:Y49" xr:uid="{CE09E1F8-D7B3-44EB-BFF3-B934044594D4}"/>
    <dataValidation type="list" errorStyle="information" allowBlank="1" showErrorMessage="1" errorTitle="AKSAS REF ID" error="Please select from the list of available AKSAS Reference types. If the needed reference does not appear in the drop-down list, please enter your reference type." promptTitle="REF ID" prompt="ACC = Account Number_x000a_CAR = Vehicle Rentals_x000a_CO = Contract Number_x000a_CUS = Customer Number_x000a_DO = Delivery Order Number_x000a_INV = Invoice Number_x000a_LOD = Lodging_x000a_MCC = Merchant Category Code_x000a_TKT = Airline Ticket Number_x000a_UDR = User Defined Reference" sqref="C35:D49" xr:uid="{F72B68EB-287B-442C-B9DE-56C4EEF3F182}">
      <formula1>REF</formula1>
    </dataValidation>
    <dataValidation type="custom" allowBlank="1" showInputMessage="1" showErrorMessage="1" errorTitle="CASH ADVANCE" error="Amount entered for Cash Advance (CADV) TYPE must be negative (less than $0)." sqref="D28:F30 O28:Q30 Z28:AB30" xr:uid="{FEF5FFB5-959C-4195-AD26-6C551D669AC2}">
      <formula1>NOT(AND(B28="C ADV",D28&gt;=0))</formula1>
    </dataValidation>
  </dataValidations>
  <printOptions horizontalCentered="1" verticalCentered="1"/>
  <pageMargins left="0.25" right="0.25" top="0.25" bottom="0.35" header="0.25" footer="0.2"/>
  <pageSetup fitToWidth="0" orientation="portrait" cellComments="asDisplayed" r:id="rId1"/>
  <headerFooter>
    <oddFooter>&amp;R&amp;8&amp;"Calibri"Printed: &amp;D | Form Revised: 01/04/2024</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tabColor theme="6" tint="0.59999389629810485"/>
  </sheetPr>
  <dimension ref="A1:BU56"/>
  <sheetViews>
    <sheetView showGridLines="0" zoomScaleNormal="100" workbookViewId="0">
      <pane ySplit="8" topLeftCell="A9" activePane="bottomLeft" state="frozen"/>
      <selection activeCell="A9" sqref="A9:C9"/>
      <selection pane="bottomLeft" activeCell="A9" sqref="A9:C9"/>
    </sheetView>
  </sheetViews>
  <sheetFormatPr defaultColWidth="3.33203125" defaultRowHeight="14.4" x14ac:dyDescent="0.3"/>
  <cols>
    <col min="1" max="1" width="3.33203125" style="17" customWidth="1"/>
    <col min="2" max="3" width="3.33203125" style="17"/>
    <col min="4" max="4" width="3.33203125" style="17" customWidth="1"/>
    <col min="5" max="5" width="3.33203125" style="17"/>
    <col min="6" max="6" width="3.33203125" style="17" customWidth="1"/>
    <col min="7" max="11" width="3.33203125" style="17"/>
    <col min="12" max="12" width="3.33203125" style="17" customWidth="1"/>
    <col min="13" max="14" width="3.33203125" style="17"/>
    <col min="15" max="16" width="3.33203125" style="17" customWidth="1"/>
    <col min="17" max="17" width="3.33203125" style="17"/>
    <col min="18" max="18" width="3.33203125" style="17" customWidth="1"/>
    <col min="19" max="19" width="3.33203125" style="17"/>
    <col min="20" max="20" width="3.44140625" style="17" customWidth="1"/>
    <col min="21" max="27" width="3.33203125" style="17" customWidth="1"/>
    <col min="28" max="31" width="3.33203125" style="17"/>
    <col min="32" max="32" width="3.33203125" hidden="1" customWidth="1"/>
    <col min="33" max="33" width="30.5546875" style="46" hidden="1" customWidth="1"/>
    <col min="34" max="34" width="10.33203125" style="14" customWidth="1"/>
    <col min="35" max="35" width="3.33203125" style="14" customWidth="1"/>
    <col min="36" max="44" width="3.33203125" style="17" customWidth="1"/>
    <col min="45" max="68" width="3.33203125" style="17"/>
    <col min="69" max="16384" width="3.33203125" style="10"/>
  </cols>
  <sheetData>
    <row r="1" spans="1:68" ht="14.4" customHeight="1" x14ac:dyDescent="0.3">
      <c r="A1" s="963" t="s">
        <v>73</v>
      </c>
      <c r="B1" s="964"/>
      <c r="C1" s="964"/>
      <c r="D1" s="964"/>
      <c r="E1" s="964"/>
      <c r="F1" s="964"/>
      <c r="G1" s="964"/>
      <c r="H1" s="964"/>
      <c r="I1" s="20"/>
      <c r="J1" s="21"/>
      <c r="K1" s="965" t="s">
        <v>75</v>
      </c>
      <c r="L1" s="965"/>
      <c r="M1" s="965"/>
      <c r="N1" s="965"/>
      <c r="O1" s="965"/>
      <c r="P1" s="965"/>
      <c r="Q1" s="965"/>
      <c r="R1" s="966"/>
      <c r="S1" s="112"/>
      <c r="T1" s="112" t="s">
        <v>18</v>
      </c>
      <c r="U1" s="112"/>
      <c r="V1" s="971" t="s">
        <v>146</v>
      </c>
      <c r="W1" s="972"/>
      <c r="X1" s="972"/>
      <c r="Y1" s="972"/>
      <c r="Z1" s="973"/>
      <c r="AA1" s="971" t="s">
        <v>334</v>
      </c>
      <c r="AB1" s="972"/>
      <c r="AC1" s="972"/>
      <c r="AD1" s="972"/>
      <c r="AE1" s="974"/>
      <c r="AG1" s="17"/>
    </row>
    <row r="2" spans="1:68" ht="14.4" customHeight="1" x14ac:dyDescent="0.3">
      <c r="A2" s="969" t="s">
        <v>74</v>
      </c>
      <c r="B2" s="970"/>
      <c r="C2" s="970"/>
      <c r="D2" s="970"/>
      <c r="E2" s="970"/>
      <c r="F2" s="970"/>
      <c r="G2" s="970"/>
      <c r="H2" s="970"/>
      <c r="I2" s="12"/>
      <c r="J2" s="12"/>
      <c r="K2" s="967"/>
      <c r="L2" s="967"/>
      <c r="M2" s="967"/>
      <c r="N2" s="967"/>
      <c r="O2" s="967"/>
      <c r="P2" s="967"/>
      <c r="Q2" s="967"/>
      <c r="R2" s="968"/>
      <c r="S2" s="1039" t="str">
        <f>IF(empl_num="","",empl_num)</f>
        <v xml:space="preserve"> </v>
      </c>
      <c r="T2" s="1040"/>
      <c r="U2" s="1041"/>
      <c r="V2" s="1039" t="str">
        <f>IF(ta_num="","",ta_num)</f>
        <v xml:space="preserve"> </v>
      </c>
      <c r="W2" s="1040"/>
      <c r="X2" s="1040"/>
      <c r="Y2" s="1040"/>
      <c r="Z2" s="1041"/>
      <c r="AA2" s="1042" t="str">
        <f>IF(TAPO="","",TAPO)</f>
        <v xml:space="preserve"> </v>
      </c>
      <c r="AB2" s="1043"/>
      <c r="AC2" s="1043"/>
      <c r="AD2" s="1043"/>
      <c r="AE2" s="1044"/>
      <c r="AG2" s="17"/>
    </row>
    <row r="3" spans="1:68" s="16" customFormat="1" ht="12" customHeight="1" x14ac:dyDescent="0.25">
      <c r="A3" s="950" t="s">
        <v>1</v>
      </c>
      <c r="B3" s="942"/>
      <c r="C3" s="942"/>
      <c r="D3" s="942"/>
      <c r="E3" s="942"/>
      <c r="F3" s="942"/>
      <c r="G3" s="942"/>
      <c r="H3" s="942"/>
      <c r="I3" s="942"/>
      <c r="J3" s="942"/>
      <c r="K3" s="942"/>
      <c r="L3" s="943"/>
      <c r="M3" s="941" t="s">
        <v>2</v>
      </c>
      <c r="N3" s="942"/>
      <c r="O3" s="942"/>
      <c r="P3" s="942"/>
      <c r="Q3" s="942"/>
      <c r="R3" s="942"/>
      <c r="S3" s="942"/>
      <c r="T3" s="942"/>
      <c r="U3" s="941" t="s">
        <v>287</v>
      </c>
      <c r="V3" s="942"/>
      <c r="W3" s="942"/>
      <c r="X3" s="942"/>
      <c r="Y3" s="942"/>
      <c r="Z3" s="943"/>
      <c r="AA3" s="242" t="s">
        <v>5</v>
      </c>
      <c r="AB3" s="242"/>
      <c r="AC3" s="242"/>
      <c r="AD3" s="242"/>
      <c r="AE3" s="243"/>
      <c r="AF3" s="45"/>
    </row>
    <row r="4" spans="1:68" x14ac:dyDescent="0.3">
      <c r="A4" s="951" t="str">
        <f>IF(trav_name="","",trav_name)</f>
        <v xml:space="preserve"> </v>
      </c>
      <c r="B4" s="385"/>
      <c r="C4" s="385"/>
      <c r="D4" s="385"/>
      <c r="E4" s="385"/>
      <c r="F4" s="385"/>
      <c r="G4" s="385"/>
      <c r="H4" s="385"/>
      <c r="I4" s="385"/>
      <c r="J4" s="385"/>
      <c r="K4" s="385"/>
      <c r="L4" s="386"/>
      <c r="M4" s="952" t="str">
        <f>IF(trav_title="","",trav_title)</f>
        <v xml:space="preserve"> </v>
      </c>
      <c r="N4" s="953"/>
      <c r="O4" s="953"/>
      <c r="P4" s="953"/>
      <c r="Q4" s="953"/>
      <c r="R4" s="953"/>
      <c r="S4" s="953"/>
      <c r="T4" s="953"/>
      <c r="U4" s="944" t="str">
        <f>IF(dept_opt="","",dept_opt)</f>
        <v xml:space="preserve"> </v>
      </c>
      <c r="V4" s="945"/>
      <c r="W4" s="945"/>
      <c r="X4" s="945"/>
      <c r="Y4" s="945"/>
      <c r="Z4" s="946"/>
      <c r="AA4" s="944" t="str">
        <f>IF(div="","",div)</f>
        <v xml:space="preserve"> </v>
      </c>
      <c r="AB4" s="945"/>
      <c r="AC4" s="945"/>
      <c r="AD4" s="945"/>
      <c r="AE4" s="947"/>
      <c r="AF4" s="45"/>
      <c r="AG4" s="17"/>
      <c r="AH4" s="17"/>
      <c r="AI4" s="17"/>
      <c r="AN4" s="10"/>
      <c r="AO4" s="10"/>
      <c r="AP4" s="10"/>
      <c r="AQ4" s="10"/>
      <c r="AR4" s="10"/>
      <c r="AS4" s="10"/>
      <c r="AT4" s="10"/>
      <c r="AU4" s="10"/>
      <c r="AV4" s="10"/>
      <c r="AW4" s="10"/>
      <c r="AX4" s="10"/>
      <c r="BO4" s="10"/>
      <c r="BP4" s="10"/>
    </row>
    <row r="5" spans="1:68" ht="15.6" x14ac:dyDescent="0.3">
      <c r="A5" s="676" t="s">
        <v>138</v>
      </c>
      <c r="B5" s="677"/>
      <c r="C5" s="677"/>
      <c r="D5" s="677"/>
      <c r="E5" s="677"/>
      <c r="F5" s="677"/>
      <c r="G5" s="677"/>
      <c r="H5" s="677"/>
      <c r="I5" s="677"/>
      <c r="J5" s="677"/>
      <c r="K5" s="677"/>
      <c r="L5" s="677"/>
      <c r="M5" s="677"/>
      <c r="N5" s="677"/>
      <c r="O5" s="677"/>
      <c r="P5" s="677"/>
      <c r="Q5" s="677"/>
      <c r="R5" s="677"/>
      <c r="S5" s="677"/>
      <c r="T5" s="677"/>
      <c r="U5" s="677"/>
      <c r="V5" s="677"/>
      <c r="W5" s="677"/>
      <c r="X5" s="677"/>
      <c r="Y5" s="677"/>
      <c r="Z5" s="677"/>
      <c r="AA5" s="677"/>
      <c r="AB5" s="677"/>
      <c r="AC5" s="677"/>
      <c r="AD5" s="677"/>
      <c r="AE5" s="678"/>
      <c r="AG5" s="17"/>
    </row>
    <row r="6" spans="1:68" x14ac:dyDescent="0.3">
      <c r="A6" s="654" t="s">
        <v>324</v>
      </c>
      <c r="B6" s="655"/>
      <c r="C6" s="655"/>
      <c r="D6" s="655"/>
      <c r="E6" s="655"/>
      <c r="F6" s="655"/>
      <c r="G6" s="655"/>
      <c r="H6" s="655"/>
      <c r="I6" s="655"/>
      <c r="J6" s="655"/>
      <c r="K6" s="655"/>
      <c r="L6" s="655"/>
      <c r="M6" s="655"/>
      <c r="N6" s="655"/>
      <c r="O6" s="655"/>
      <c r="P6" s="655"/>
      <c r="Q6" s="655"/>
      <c r="R6" s="655"/>
      <c r="S6" s="655"/>
      <c r="T6" s="655"/>
      <c r="U6" s="655"/>
      <c r="V6" s="655"/>
      <c r="W6" s="655"/>
      <c r="X6" s="655"/>
      <c r="Y6" s="655"/>
      <c r="Z6" s="655"/>
      <c r="AA6" s="655"/>
      <c r="AB6" s="655"/>
      <c r="AC6" s="655"/>
      <c r="AD6" s="655"/>
      <c r="AE6" s="683"/>
      <c r="AG6" s="17"/>
    </row>
    <row r="7" spans="1:68" ht="15" customHeight="1" x14ac:dyDescent="0.3">
      <c r="A7" s="654" t="s">
        <v>0</v>
      </c>
      <c r="B7" s="655"/>
      <c r="C7" s="656"/>
      <c r="D7" s="709" t="s">
        <v>13</v>
      </c>
      <c r="E7" s="709"/>
      <c r="F7" s="709"/>
      <c r="G7" s="709"/>
      <c r="H7" s="709"/>
      <c r="I7" s="709"/>
      <c r="J7" s="709"/>
      <c r="K7" s="709"/>
      <c r="L7" s="709"/>
      <c r="M7" s="709"/>
      <c r="N7" s="675" t="s">
        <v>90</v>
      </c>
      <c r="O7" s="675"/>
      <c r="P7" s="675" t="s">
        <v>28</v>
      </c>
      <c r="Q7" s="675"/>
      <c r="R7" s="675" t="s">
        <v>27</v>
      </c>
      <c r="S7" s="675"/>
      <c r="T7" s="666" t="s">
        <v>191</v>
      </c>
      <c r="U7" s="667"/>
      <c r="V7" s="667"/>
      <c r="W7" s="668"/>
      <c r="X7" s="667" t="s">
        <v>102</v>
      </c>
      <c r="Y7" s="667"/>
      <c r="Z7" s="667"/>
      <c r="AA7" s="667"/>
      <c r="AB7" s="667"/>
      <c r="AC7" s="668"/>
      <c r="AD7" s="705" t="s">
        <v>8</v>
      </c>
      <c r="AE7" s="683"/>
      <c r="AG7" s="17"/>
    </row>
    <row r="8" spans="1:68" ht="15" customHeight="1" x14ac:dyDescent="0.3">
      <c r="A8" s="657"/>
      <c r="B8" s="658"/>
      <c r="C8" s="659"/>
      <c r="D8" s="709"/>
      <c r="E8" s="709"/>
      <c r="F8" s="709"/>
      <c r="G8" s="709"/>
      <c r="H8" s="709"/>
      <c r="I8" s="709"/>
      <c r="J8" s="709"/>
      <c r="K8" s="709"/>
      <c r="L8" s="709"/>
      <c r="M8" s="709"/>
      <c r="N8" s="675"/>
      <c r="O8" s="675"/>
      <c r="P8" s="675"/>
      <c r="Q8" s="675"/>
      <c r="R8" s="675"/>
      <c r="S8" s="675"/>
      <c r="T8" s="684" t="s">
        <v>192</v>
      </c>
      <c r="U8" s="669"/>
      <c r="V8" s="669" t="s">
        <v>8</v>
      </c>
      <c r="W8" s="670"/>
      <c r="X8" s="669" t="s">
        <v>21</v>
      </c>
      <c r="Y8" s="669"/>
      <c r="Z8" s="669"/>
      <c r="AA8" s="669" t="s">
        <v>14</v>
      </c>
      <c r="AB8" s="669"/>
      <c r="AC8" s="670"/>
      <c r="AD8" s="706"/>
      <c r="AE8" s="707"/>
      <c r="AG8" s="17"/>
    </row>
    <row r="9" spans="1:68" x14ac:dyDescent="0.3">
      <c r="A9" s="1047"/>
      <c r="B9" s="1048"/>
      <c r="C9" s="1048"/>
      <c r="D9" s="1049"/>
      <c r="E9" s="1050"/>
      <c r="F9" s="1050"/>
      <c r="G9" s="1050"/>
      <c r="H9" s="1050"/>
      <c r="I9" s="1050"/>
      <c r="J9" s="1050"/>
      <c r="K9" s="1050"/>
      <c r="L9" s="1050"/>
      <c r="M9" s="1050"/>
      <c r="N9" s="862"/>
      <c r="O9" s="862"/>
      <c r="P9" s="1051"/>
      <c r="Q9" s="1052"/>
      <c r="R9" s="1053"/>
      <c r="S9" s="1054"/>
      <c r="T9" s="1055">
        <f t="shared" ref="T9:T23" si="0">IF(OR(A9="", R9=""),0,(IF(A9&gt;=mileagedate1,ROUND(R9*mileagerate1,3),ROUND(R9*mileagerate2,3))))</f>
        <v>0</v>
      </c>
      <c r="U9" s="1055"/>
      <c r="V9" s="1056"/>
      <c r="W9" s="1056"/>
      <c r="X9" s="1057"/>
      <c r="Y9" s="1056"/>
      <c r="Z9" s="1056"/>
      <c r="AA9" s="1056"/>
      <c r="AB9" s="1056"/>
      <c r="AC9" s="1056"/>
      <c r="AD9" s="1056"/>
      <c r="AE9" s="1067"/>
      <c r="AG9" s="131">
        <f>D9</f>
        <v>0</v>
      </c>
    </row>
    <row r="10" spans="1:68" x14ac:dyDescent="0.3">
      <c r="A10" s="1058"/>
      <c r="B10" s="1059"/>
      <c r="C10" s="1059"/>
      <c r="D10" s="1060"/>
      <c r="E10" s="1060"/>
      <c r="F10" s="1060"/>
      <c r="G10" s="1060"/>
      <c r="H10" s="1060"/>
      <c r="I10" s="1060"/>
      <c r="J10" s="1060"/>
      <c r="K10" s="1060"/>
      <c r="L10" s="1060"/>
      <c r="M10" s="1060"/>
      <c r="N10" s="842"/>
      <c r="O10" s="842"/>
      <c r="P10" s="1061"/>
      <c r="Q10" s="1062"/>
      <c r="R10" s="1063"/>
      <c r="S10" s="1064"/>
      <c r="T10" s="1065">
        <f t="shared" si="0"/>
        <v>0</v>
      </c>
      <c r="U10" s="1065"/>
      <c r="V10" s="1045"/>
      <c r="W10" s="1045"/>
      <c r="X10" s="1066"/>
      <c r="Y10" s="1045"/>
      <c r="Z10" s="1045"/>
      <c r="AA10" s="1045"/>
      <c r="AB10" s="1045"/>
      <c r="AC10" s="1045"/>
      <c r="AD10" s="1045"/>
      <c r="AE10" s="1046"/>
      <c r="AG10" s="131">
        <f t="shared" ref="AG10:AG23" si="1">D10</f>
        <v>0</v>
      </c>
    </row>
    <row r="11" spans="1:68" x14ac:dyDescent="0.3">
      <c r="A11" s="1058"/>
      <c r="B11" s="1059"/>
      <c r="C11" s="1059"/>
      <c r="D11" s="1060"/>
      <c r="E11" s="1060"/>
      <c r="F11" s="1060"/>
      <c r="G11" s="1060"/>
      <c r="H11" s="1060"/>
      <c r="I11" s="1060"/>
      <c r="J11" s="1060"/>
      <c r="K11" s="1060"/>
      <c r="L11" s="1060"/>
      <c r="M11" s="1060"/>
      <c r="N11" s="842"/>
      <c r="O11" s="842"/>
      <c r="P11" s="1061"/>
      <c r="Q11" s="1062"/>
      <c r="R11" s="1063"/>
      <c r="S11" s="1064"/>
      <c r="T11" s="1065">
        <f t="shared" si="0"/>
        <v>0</v>
      </c>
      <c r="U11" s="1065"/>
      <c r="V11" s="1045"/>
      <c r="W11" s="1045"/>
      <c r="X11" s="1066"/>
      <c r="Y11" s="1045"/>
      <c r="Z11" s="1045"/>
      <c r="AA11" s="1045"/>
      <c r="AB11" s="1045"/>
      <c r="AC11" s="1045"/>
      <c r="AD11" s="1045"/>
      <c r="AE11" s="1046"/>
      <c r="AG11" s="131">
        <f t="shared" si="1"/>
        <v>0</v>
      </c>
    </row>
    <row r="12" spans="1:68" x14ac:dyDescent="0.3">
      <c r="A12" s="1058"/>
      <c r="B12" s="1059"/>
      <c r="C12" s="1059"/>
      <c r="D12" s="1060"/>
      <c r="E12" s="1060"/>
      <c r="F12" s="1060"/>
      <c r="G12" s="1060"/>
      <c r="H12" s="1060"/>
      <c r="I12" s="1060"/>
      <c r="J12" s="1060"/>
      <c r="K12" s="1060"/>
      <c r="L12" s="1060"/>
      <c r="M12" s="1060"/>
      <c r="N12" s="842"/>
      <c r="O12" s="842"/>
      <c r="P12" s="1061"/>
      <c r="Q12" s="1062"/>
      <c r="R12" s="1063"/>
      <c r="S12" s="1064"/>
      <c r="T12" s="1065">
        <f t="shared" si="0"/>
        <v>0</v>
      </c>
      <c r="U12" s="1065"/>
      <c r="V12" s="1045"/>
      <c r="W12" s="1045"/>
      <c r="X12" s="1066"/>
      <c r="Y12" s="1045"/>
      <c r="Z12" s="1045"/>
      <c r="AA12" s="1045"/>
      <c r="AB12" s="1045"/>
      <c r="AC12" s="1045"/>
      <c r="AD12" s="1045"/>
      <c r="AE12" s="1046"/>
      <c r="AG12" s="131">
        <f t="shared" si="1"/>
        <v>0</v>
      </c>
    </row>
    <row r="13" spans="1:68" x14ac:dyDescent="0.3">
      <c r="A13" s="1058"/>
      <c r="B13" s="1059"/>
      <c r="C13" s="1059"/>
      <c r="D13" s="1060"/>
      <c r="E13" s="1060"/>
      <c r="F13" s="1060"/>
      <c r="G13" s="1060"/>
      <c r="H13" s="1060"/>
      <c r="I13" s="1060"/>
      <c r="J13" s="1060"/>
      <c r="K13" s="1060"/>
      <c r="L13" s="1060"/>
      <c r="M13" s="1060"/>
      <c r="N13" s="842"/>
      <c r="O13" s="842"/>
      <c r="P13" s="1061"/>
      <c r="Q13" s="1062"/>
      <c r="R13" s="1063"/>
      <c r="S13" s="1064"/>
      <c r="T13" s="1065">
        <f t="shared" si="0"/>
        <v>0</v>
      </c>
      <c r="U13" s="1065"/>
      <c r="V13" s="1045"/>
      <c r="W13" s="1045"/>
      <c r="X13" s="1066"/>
      <c r="Y13" s="1045"/>
      <c r="Z13" s="1045"/>
      <c r="AA13" s="1045"/>
      <c r="AB13" s="1045"/>
      <c r="AC13" s="1045"/>
      <c r="AD13" s="1045"/>
      <c r="AE13" s="1046"/>
      <c r="AG13" s="131">
        <f t="shared" si="1"/>
        <v>0</v>
      </c>
    </row>
    <row r="14" spans="1:68" x14ac:dyDescent="0.3">
      <c r="A14" s="1058"/>
      <c r="B14" s="1059"/>
      <c r="C14" s="1059"/>
      <c r="D14" s="1060"/>
      <c r="E14" s="1060"/>
      <c r="F14" s="1060"/>
      <c r="G14" s="1060"/>
      <c r="H14" s="1060"/>
      <c r="I14" s="1060"/>
      <c r="J14" s="1060"/>
      <c r="K14" s="1060"/>
      <c r="L14" s="1060"/>
      <c r="M14" s="1060"/>
      <c r="N14" s="842"/>
      <c r="O14" s="842"/>
      <c r="P14" s="1061"/>
      <c r="Q14" s="1062"/>
      <c r="R14" s="1063"/>
      <c r="S14" s="1064"/>
      <c r="T14" s="1065">
        <f t="shared" si="0"/>
        <v>0</v>
      </c>
      <c r="U14" s="1065"/>
      <c r="V14" s="1045"/>
      <c r="W14" s="1045"/>
      <c r="X14" s="1066"/>
      <c r="Y14" s="1045"/>
      <c r="Z14" s="1045"/>
      <c r="AA14" s="1045"/>
      <c r="AB14" s="1045"/>
      <c r="AC14" s="1045"/>
      <c r="AD14" s="1045"/>
      <c r="AE14" s="1046"/>
      <c r="AG14" s="131">
        <f t="shared" si="1"/>
        <v>0</v>
      </c>
    </row>
    <row r="15" spans="1:68" x14ac:dyDescent="0.3">
      <c r="A15" s="1058"/>
      <c r="B15" s="1059"/>
      <c r="C15" s="1059"/>
      <c r="D15" s="1060"/>
      <c r="E15" s="1060"/>
      <c r="F15" s="1060"/>
      <c r="G15" s="1060"/>
      <c r="H15" s="1060"/>
      <c r="I15" s="1060"/>
      <c r="J15" s="1060"/>
      <c r="K15" s="1060"/>
      <c r="L15" s="1060"/>
      <c r="M15" s="1060"/>
      <c r="N15" s="842"/>
      <c r="O15" s="842"/>
      <c r="P15" s="1061"/>
      <c r="Q15" s="1062"/>
      <c r="R15" s="1063"/>
      <c r="S15" s="1064"/>
      <c r="T15" s="1065">
        <f t="shared" si="0"/>
        <v>0</v>
      </c>
      <c r="U15" s="1065"/>
      <c r="V15" s="1045"/>
      <c r="W15" s="1045"/>
      <c r="X15" s="1066"/>
      <c r="Y15" s="1045"/>
      <c r="Z15" s="1045"/>
      <c r="AA15" s="1045"/>
      <c r="AB15" s="1045"/>
      <c r="AC15" s="1045"/>
      <c r="AD15" s="1045"/>
      <c r="AE15" s="1046"/>
      <c r="AG15" s="131">
        <f t="shared" si="1"/>
        <v>0</v>
      </c>
    </row>
    <row r="16" spans="1:68" x14ac:dyDescent="0.3">
      <c r="A16" s="1058"/>
      <c r="B16" s="1059"/>
      <c r="C16" s="1059"/>
      <c r="D16" s="1060"/>
      <c r="E16" s="1060"/>
      <c r="F16" s="1060"/>
      <c r="G16" s="1060"/>
      <c r="H16" s="1060"/>
      <c r="I16" s="1060"/>
      <c r="J16" s="1060"/>
      <c r="K16" s="1060"/>
      <c r="L16" s="1060"/>
      <c r="M16" s="1060"/>
      <c r="N16" s="842"/>
      <c r="O16" s="842"/>
      <c r="P16" s="1061"/>
      <c r="Q16" s="1062"/>
      <c r="R16" s="1063"/>
      <c r="S16" s="1064"/>
      <c r="T16" s="1065">
        <f t="shared" si="0"/>
        <v>0</v>
      </c>
      <c r="U16" s="1065"/>
      <c r="V16" s="1045"/>
      <c r="W16" s="1045"/>
      <c r="X16" s="1066"/>
      <c r="Y16" s="1045"/>
      <c r="Z16" s="1045"/>
      <c r="AA16" s="1045"/>
      <c r="AB16" s="1045"/>
      <c r="AC16" s="1045"/>
      <c r="AD16" s="1045"/>
      <c r="AE16" s="1046"/>
      <c r="AG16" s="131">
        <f t="shared" si="1"/>
        <v>0</v>
      </c>
    </row>
    <row r="17" spans="1:73" x14ac:dyDescent="0.3">
      <c r="A17" s="1058"/>
      <c r="B17" s="1059"/>
      <c r="C17" s="1059"/>
      <c r="D17" s="1060"/>
      <c r="E17" s="1060"/>
      <c r="F17" s="1060"/>
      <c r="G17" s="1060"/>
      <c r="H17" s="1060"/>
      <c r="I17" s="1060"/>
      <c r="J17" s="1060"/>
      <c r="K17" s="1060"/>
      <c r="L17" s="1060"/>
      <c r="M17" s="1060"/>
      <c r="N17" s="842"/>
      <c r="O17" s="842"/>
      <c r="P17" s="1061"/>
      <c r="Q17" s="1062"/>
      <c r="R17" s="1063"/>
      <c r="S17" s="1064"/>
      <c r="T17" s="1065">
        <f t="shared" si="0"/>
        <v>0</v>
      </c>
      <c r="U17" s="1065"/>
      <c r="V17" s="1045"/>
      <c r="W17" s="1045"/>
      <c r="X17" s="1066"/>
      <c r="Y17" s="1045"/>
      <c r="Z17" s="1045"/>
      <c r="AA17" s="1045"/>
      <c r="AB17" s="1045"/>
      <c r="AC17" s="1045"/>
      <c r="AD17" s="1045"/>
      <c r="AE17" s="1046"/>
      <c r="AG17" s="131">
        <f t="shared" si="1"/>
        <v>0</v>
      </c>
    </row>
    <row r="18" spans="1:73" x14ac:dyDescent="0.3">
      <c r="A18" s="1058"/>
      <c r="B18" s="1059"/>
      <c r="C18" s="1059"/>
      <c r="D18" s="1060"/>
      <c r="E18" s="1060"/>
      <c r="F18" s="1060"/>
      <c r="G18" s="1060"/>
      <c r="H18" s="1060"/>
      <c r="I18" s="1060"/>
      <c r="J18" s="1060"/>
      <c r="K18" s="1060"/>
      <c r="L18" s="1060"/>
      <c r="M18" s="1060"/>
      <c r="N18" s="842"/>
      <c r="O18" s="842"/>
      <c r="P18" s="1061"/>
      <c r="Q18" s="1062"/>
      <c r="R18" s="1063"/>
      <c r="S18" s="1064"/>
      <c r="T18" s="1065">
        <f t="shared" si="0"/>
        <v>0</v>
      </c>
      <c r="U18" s="1065"/>
      <c r="V18" s="1045"/>
      <c r="W18" s="1045"/>
      <c r="X18" s="1066"/>
      <c r="Y18" s="1045"/>
      <c r="Z18" s="1045"/>
      <c r="AA18" s="1045"/>
      <c r="AB18" s="1045"/>
      <c r="AC18" s="1045"/>
      <c r="AD18" s="1045"/>
      <c r="AE18" s="1046"/>
      <c r="AG18" s="131">
        <f t="shared" si="1"/>
        <v>0</v>
      </c>
    </row>
    <row r="19" spans="1:73" x14ac:dyDescent="0.3">
      <c r="A19" s="1058"/>
      <c r="B19" s="1059"/>
      <c r="C19" s="1059"/>
      <c r="D19" s="1060"/>
      <c r="E19" s="1060"/>
      <c r="F19" s="1060"/>
      <c r="G19" s="1060"/>
      <c r="H19" s="1060"/>
      <c r="I19" s="1060"/>
      <c r="J19" s="1060"/>
      <c r="K19" s="1060"/>
      <c r="L19" s="1060"/>
      <c r="M19" s="1060"/>
      <c r="N19" s="842"/>
      <c r="O19" s="842"/>
      <c r="P19" s="1061"/>
      <c r="Q19" s="1062"/>
      <c r="R19" s="1063"/>
      <c r="S19" s="1064"/>
      <c r="T19" s="1065">
        <f t="shared" si="0"/>
        <v>0</v>
      </c>
      <c r="U19" s="1065"/>
      <c r="V19" s="1045"/>
      <c r="W19" s="1045"/>
      <c r="X19" s="1066"/>
      <c r="Y19" s="1045"/>
      <c r="Z19" s="1045"/>
      <c r="AA19" s="1045"/>
      <c r="AB19" s="1045"/>
      <c r="AC19" s="1045"/>
      <c r="AD19" s="1045"/>
      <c r="AE19" s="1046"/>
      <c r="AG19" s="131">
        <f t="shared" si="1"/>
        <v>0</v>
      </c>
    </row>
    <row r="20" spans="1:73" x14ac:dyDescent="0.3">
      <c r="A20" s="1058"/>
      <c r="B20" s="1059"/>
      <c r="C20" s="1059"/>
      <c r="D20" s="1060"/>
      <c r="E20" s="1060"/>
      <c r="F20" s="1060"/>
      <c r="G20" s="1060"/>
      <c r="H20" s="1060"/>
      <c r="I20" s="1060"/>
      <c r="J20" s="1060"/>
      <c r="K20" s="1060"/>
      <c r="L20" s="1060"/>
      <c r="M20" s="1060"/>
      <c r="N20" s="842"/>
      <c r="O20" s="842"/>
      <c r="P20" s="1061"/>
      <c r="Q20" s="1062"/>
      <c r="R20" s="1063"/>
      <c r="S20" s="1064"/>
      <c r="T20" s="1065">
        <f t="shared" si="0"/>
        <v>0</v>
      </c>
      <c r="U20" s="1065"/>
      <c r="V20" s="1045"/>
      <c r="W20" s="1045"/>
      <c r="X20" s="1066"/>
      <c r="Y20" s="1045"/>
      <c r="Z20" s="1045"/>
      <c r="AA20" s="1045"/>
      <c r="AB20" s="1045"/>
      <c r="AC20" s="1045"/>
      <c r="AD20" s="1045"/>
      <c r="AE20" s="1046"/>
      <c r="AG20" s="131">
        <f t="shared" si="1"/>
        <v>0</v>
      </c>
    </row>
    <row r="21" spans="1:73" x14ac:dyDescent="0.3">
      <c r="A21" s="1058"/>
      <c r="B21" s="1059"/>
      <c r="C21" s="1059"/>
      <c r="D21" s="1060"/>
      <c r="E21" s="1060"/>
      <c r="F21" s="1060"/>
      <c r="G21" s="1060"/>
      <c r="H21" s="1060"/>
      <c r="I21" s="1060"/>
      <c r="J21" s="1060"/>
      <c r="K21" s="1060"/>
      <c r="L21" s="1060"/>
      <c r="M21" s="1060"/>
      <c r="N21" s="842"/>
      <c r="O21" s="842"/>
      <c r="P21" s="1061"/>
      <c r="Q21" s="1062"/>
      <c r="R21" s="1063"/>
      <c r="S21" s="1064"/>
      <c r="T21" s="1065">
        <f t="shared" si="0"/>
        <v>0</v>
      </c>
      <c r="U21" s="1065"/>
      <c r="V21" s="1045"/>
      <c r="W21" s="1045"/>
      <c r="X21" s="1066"/>
      <c r="Y21" s="1045"/>
      <c r="Z21" s="1045"/>
      <c r="AA21" s="1045"/>
      <c r="AB21" s="1045"/>
      <c r="AC21" s="1045"/>
      <c r="AD21" s="1045"/>
      <c r="AE21" s="1046"/>
      <c r="AG21" s="131">
        <f t="shared" si="1"/>
        <v>0</v>
      </c>
    </row>
    <row r="22" spans="1:73" x14ac:dyDescent="0.3">
      <c r="A22" s="1058"/>
      <c r="B22" s="1059"/>
      <c r="C22" s="1059"/>
      <c r="D22" s="1060"/>
      <c r="E22" s="1060"/>
      <c r="F22" s="1060"/>
      <c r="G22" s="1060"/>
      <c r="H22" s="1060"/>
      <c r="I22" s="1060"/>
      <c r="J22" s="1060"/>
      <c r="K22" s="1060"/>
      <c r="L22" s="1060"/>
      <c r="M22" s="1060"/>
      <c r="N22" s="842"/>
      <c r="O22" s="842"/>
      <c r="P22" s="1061"/>
      <c r="Q22" s="1062"/>
      <c r="R22" s="1063"/>
      <c r="S22" s="1064"/>
      <c r="T22" s="1065">
        <f t="shared" si="0"/>
        <v>0</v>
      </c>
      <c r="U22" s="1065"/>
      <c r="V22" s="1045"/>
      <c r="W22" s="1045"/>
      <c r="X22" s="1066"/>
      <c r="Y22" s="1045"/>
      <c r="Z22" s="1045"/>
      <c r="AA22" s="1045"/>
      <c r="AB22" s="1045"/>
      <c r="AC22" s="1045"/>
      <c r="AD22" s="1045"/>
      <c r="AE22" s="1046"/>
      <c r="AG22" s="131">
        <f t="shared" si="1"/>
        <v>0</v>
      </c>
    </row>
    <row r="23" spans="1:73" x14ac:dyDescent="0.3">
      <c r="A23" s="1071"/>
      <c r="B23" s="1072"/>
      <c r="C23" s="1072"/>
      <c r="D23" s="1073"/>
      <c r="E23" s="1073"/>
      <c r="F23" s="1073"/>
      <c r="G23" s="1073"/>
      <c r="H23" s="1073"/>
      <c r="I23" s="1073"/>
      <c r="J23" s="1073"/>
      <c r="K23" s="1073"/>
      <c r="L23" s="1073"/>
      <c r="M23" s="1073"/>
      <c r="N23" s="885"/>
      <c r="O23" s="885"/>
      <c r="P23" s="1074"/>
      <c r="Q23" s="1075"/>
      <c r="R23" s="1076"/>
      <c r="S23" s="1077"/>
      <c r="T23" s="1078">
        <f t="shared" si="0"/>
        <v>0</v>
      </c>
      <c r="U23" s="1078"/>
      <c r="V23" s="1069"/>
      <c r="W23" s="1069"/>
      <c r="X23" s="1068"/>
      <c r="Y23" s="1069"/>
      <c r="Z23" s="1069"/>
      <c r="AA23" s="1069"/>
      <c r="AB23" s="1069"/>
      <c r="AC23" s="1069"/>
      <c r="AD23" s="1069"/>
      <c r="AE23" s="1070"/>
      <c r="AG23" s="131">
        <f t="shared" si="1"/>
        <v>0</v>
      </c>
    </row>
    <row r="24" spans="1:73" ht="14.4" customHeight="1" x14ac:dyDescent="0.3">
      <c r="A24" s="57"/>
      <c r="B24" s="58"/>
      <c r="C24" s="58"/>
      <c r="D24" s="58"/>
      <c r="E24" s="58"/>
      <c r="F24" s="58"/>
      <c r="G24" s="58"/>
      <c r="H24" s="58"/>
      <c r="I24" s="58"/>
      <c r="J24" s="58"/>
      <c r="K24" s="58"/>
      <c r="L24" s="948" t="s">
        <v>301</v>
      </c>
      <c r="M24" s="948"/>
      <c r="N24" s="948"/>
      <c r="O24" s="948"/>
      <c r="P24" s="948"/>
      <c r="Q24" s="948"/>
      <c r="R24" s="948"/>
      <c r="S24" s="949"/>
      <c r="T24" s="1006">
        <f>SUM(T9:W23)</f>
        <v>0</v>
      </c>
      <c r="U24" s="1007"/>
      <c r="V24" s="1007"/>
      <c r="W24" s="1008"/>
      <c r="X24" s="1006">
        <f>SUM(X9:Z23)</f>
        <v>0</v>
      </c>
      <c r="Y24" s="1007"/>
      <c r="Z24" s="1008"/>
      <c r="AA24" s="1006">
        <f>SUM(AA9:AC23)</f>
        <v>0</v>
      </c>
      <c r="AB24" s="1007"/>
      <c r="AC24" s="1008"/>
      <c r="AD24" s="1006">
        <f>SUM(AD9:AE23)</f>
        <v>0</v>
      </c>
      <c r="AE24" s="1009"/>
      <c r="AF24" s="17"/>
      <c r="AG24" s="17"/>
      <c r="AH24" s="17"/>
      <c r="AI24" s="17"/>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row>
    <row r="25" spans="1:73" x14ac:dyDescent="0.3">
      <c r="A25" s="847" t="s">
        <v>34</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1"/>
      <c r="AF25" s="17"/>
      <c r="AG25" s="17"/>
      <c r="AH25" s="17"/>
      <c r="AI25" s="17"/>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row>
    <row r="26" spans="1:73" ht="14.4" customHeight="1" x14ac:dyDescent="0.3">
      <c r="A26" s="892" t="s">
        <v>26</v>
      </c>
      <c r="B26" s="768" t="s">
        <v>25</v>
      </c>
      <c r="C26" s="780"/>
      <c r="D26" s="1003" t="s">
        <v>15</v>
      </c>
      <c r="E26" s="1004"/>
      <c r="F26" s="1005"/>
      <c r="G26" s="788" t="s">
        <v>286</v>
      </c>
      <c r="H26" s="788"/>
      <c r="I26" s="788"/>
      <c r="J26" s="86"/>
      <c r="K26" s="87"/>
      <c r="L26" s="788" t="s">
        <v>26</v>
      </c>
      <c r="M26" s="768" t="s">
        <v>25</v>
      </c>
      <c r="N26" s="780"/>
      <c r="O26" s="1003" t="s">
        <v>15</v>
      </c>
      <c r="P26" s="1004"/>
      <c r="Q26" s="1005"/>
      <c r="R26" s="788" t="s">
        <v>286</v>
      </c>
      <c r="S26" s="788"/>
      <c r="T26" s="788"/>
      <c r="U26" s="86"/>
      <c r="V26" s="87"/>
      <c r="W26" s="788" t="s">
        <v>26</v>
      </c>
      <c r="X26" s="768" t="s">
        <v>25</v>
      </c>
      <c r="Y26" s="780"/>
      <c r="Z26" s="1003" t="s">
        <v>15</v>
      </c>
      <c r="AA26" s="1004"/>
      <c r="AB26" s="1005"/>
      <c r="AC26" s="675" t="s">
        <v>286</v>
      </c>
      <c r="AD26" s="675"/>
      <c r="AE26" s="1002"/>
      <c r="AF26" s="53"/>
      <c r="AG26" s="10"/>
      <c r="AH26" s="297">
        <f>SUM(D28:F30,O28:Q30,Z28:AB30)-SUMIF(B28:C30,"*TAX*",D28:F30)-SUMIF(M28:N30,"*TAX*",O28:Q30)-SUMIF(X28:Y30,"*TAX*",Z28:AB30)</f>
        <v>0</v>
      </c>
      <c r="AI26" s="298" t="s">
        <v>108</v>
      </c>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row>
    <row r="27" spans="1:73" x14ac:dyDescent="0.3">
      <c r="A27" s="874"/>
      <c r="B27" s="770"/>
      <c r="C27" s="781"/>
      <c r="D27" s="770"/>
      <c r="E27" s="771"/>
      <c r="F27" s="781"/>
      <c r="G27" s="675"/>
      <c r="H27" s="675"/>
      <c r="I27" s="675"/>
      <c r="J27" s="86"/>
      <c r="K27" s="87"/>
      <c r="L27" s="675"/>
      <c r="M27" s="770"/>
      <c r="N27" s="781"/>
      <c r="O27" s="770"/>
      <c r="P27" s="771"/>
      <c r="Q27" s="781"/>
      <c r="R27" s="675"/>
      <c r="S27" s="675"/>
      <c r="T27" s="675"/>
      <c r="U27" s="86"/>
      <c r="V27" s="87"/>
      <c r="W27" s="675"/>
      <c r="X27" s="770"/>
      <c r="Y27" s="781"/>
      <c r="Z27" s="770"/>
      <c r="AA27" s="771"/>
      <c r="AB27" s="781"/>
      <c r="AC27" s="675"/>
      <c r="AD27" s="675"/>
      <c r="AE27" s="1002"/>
      <c r="AF27" s="54"/>
      <c r="AG27" s="10"/>
      <c r="AH27" s="297">
        <f>SUMIF(B28:C30,"*TAX*",D28:F30)+SUMIF(M28:N30,"*TAX*",O28:Q30)+SUMIF(X28:Y30,"*TAX*",Z28:AB30)</f>
        <v>0</v>
      </c>
      <c r="AI27" s="298" t="s">
        <v>788</v>
      </c>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row>
    <row r="28" spans="1:73" x14ac:dyDescent="0.3">
      <c r="A28" s="22">
        <v>16</v>
      </c>
      <c r="B28" s="998"/>
      <c r="C28" s="999"/>
      <c r="D28" s="761"/>
      <c r="E28" s="762"/>
      <c r="F28" s="763"/>
      <c r="G28" s="935" t="str">
        <f>IF(B28="","",IF(AND(trav_typ="State Employee",dest_typ="In-State"),VLOOKUP(B28,TYP_AC_TRAV,2,FALSE),(IF(AND(trav_typ="State Employee",dest_typ&lt;&gt;"In-State"),VLOOKUP(B28,TYP_AC_TRAV,3,FALSE),IF(AND(trav_typ&lt;&gt;"State Employee",dest_typ="In-State"),VLOOKUP(B28,TYP_AC_TRAV,4,FALSE),(IF(AND(trav_typ&lt;&gt;"State Employee",dest_typ&lt;&gt;"In-State"),VLOOKUP(B28,TYP_AC_TRAV,5,FALSE))))))))</f>
        <v/>
      </c>
      <c r="H28" s="935" t="e">
        <v>#REF!</v>
      </c>
      <c r="I28" s="935"/>
      <c r="J28" s="88"/>
      <c r="K28" s="89"/>
      <c r="L28" s="19">
        <f>A30+1</f>
        <v>19</v>
      </c>
      <c r="M28" s="998"/>
      <c r="N28" s="999"/>
      <c r="O28" s="761"/>
      <c r="P28" s="762"/>
      <c r="Q28" s="763"/>
      <c r="R28" s="935" t="str">
        <f>IF(M28="","",IF(AND(trav_typ="State Employee",dest_typ="In-State"),VLOOKUP(M28,TYP_AC_TRAV,2,FALSE),(IF(AND(trav_typ="State Employee",dest_typ&lt;&gt;"In-State"),VLOOKUP(M28,TYP_AC_TRAV,3,FALSE),IF(AND(trav_typ&lt;&gt;"State Employee",dest_typ="In-State"),VLOOKUP(M28,TYP_AC_TRAV,4,FALSE),(IF(AND(trav_typ&lt;&gt;"State Employee",dest_typ&lt;&gt;"In-State"),VLOOKUP(M28,TYP_AC_TRAV,5,FALSE))))))))</f>
        <v/>
      </c>
      <c r="S28" s="935" t="e">
        <v>#REF!</v>
      </c>
      <c r="T28" s="935"/>
      <c r="U28" s="88"/>
      <c r="V28" s="89"/>
      <c r="W28" s="19">
        <f>L30+1</f>
        <v>22</v>
      </c>
      <c r="X28" s="998"/>
      <c r="Y28" s="999"/>
      <c r="Z28" s="761"/>
      <c r="AA28" s="762"/>
      <c r="AB28" s="763"/>
      <c r="AC28" s="935" t="str">
        <f>IF(X28="","",IF(AND(trav_typ="State Employee",dest_typ="In-State"),VLOOKUP(X28,TYP_AC_TRAV,2,FALSE),(IF(AND(trav_typ="State Employee",dest_typ&lt;&gt;"In-State"),VLOOKUP(X28,TYP_AC_TRAV,3,FALSE),IF(AND(trav_typ&lt;&gt;"State Employee",dest_typ="In-State"),VLOOKUP(X28,TYP_AC_TRAV,4,FALSE),(IF(AND(trav_typ&lt;&gt;"State Employee",dest_typ&lt;&gt;"In-State"),VLOOKUP(X28,TYP_AC_TRAV,5,FALSE))))))))</f>
        <v/>
      </c>
      <c r="AD28" s="935" t="e">
        <v>#REF!</v>
      </c>
      <c r="AE28" s="1011"/>
      <c r="AF28" s="54"/>
      <c r="AG28" s="17"/>
      <c r="AH28" s="17"/>
      <c r="AI28" s="17"/>
      <c r="BK28" s="10"/>
      <c r="BL28" s="10"/>
      <c r="BM28" s="10"/>
      <c r="BN28" s="10"/>
      <c r="BO28" s="10"/>
      <c r="BP28" s="10"/>
    </row>
    <row r="29" spans="1:73" s="13" customFormat="1" ht="13.8" x14ac:dyDescent="0.3">
      <c r="A29" s="23">
        <f>A28+1</f>
        <v>17</v>
      </c>
      <c r="B29" s="996"/>
      <c r="C29" s="997"/>
      <c r="D29" s="765"/>
      <c r="E29" s="766"/>
      <c r="F29" s="767"/>
      <c r="G29" s="916" t="str">
        <f>IF(B29="","",IF(AND(trav_typ="State Employee",dest_typ="In-State"),VLOOKUP(B29,TYP_AC_TRAV,2,FALSE),(IF(AND(trav_typ="State Employee",dest_typ&lt;&gt;"In-State"),VLOOKUP(B29,TYP_AC_TRAV,3,FALSE),IF(AND(trav_typ&lt;&gt;"State Employee",dest_typ="In-State"),VLOOKUP(B29,TYP_AC_TRAV,4,FALSE),(IF(AND(trav_typ&lt;&gt;"State Employee",dest_typ&lt;&gt;"In-State"),VLOOKUP(B29,TYP_AC_TRAV,5,FALSE))))))))</f>
        <v/>
      </c>
      <c r="H29" s="916" t="e">
        <v>#REF!</v>
      </c>
      <c r="I29" s="916"/>
      <c r="J29" s="88"/>
      <c r="K29" s="89"/>
      <c r="L29" s="18">
        <f>L28+1</f>
        <v>20</v>
      </c>
      <c r="M29" s="996"/>
      <c r="N29" s="997"/>
      <c r="O29" s="765"/>
      <c r="P29" s="766"/>
      <c r="Q29" s="767"/>
      <c r="R29" s="916" t="str">
        <f>IF(M29="","",IF(AND(trav_typ="State Employee",dest_typ="In-State"),VLOOKUP(M29,TYP_AC_TRAV,2,FALSE),(IF(AND(trav_typ="State Employee",dest_typ&lt;&gt;"In-State"),VLOOKUP(M29,TYP_AC_TRAV,3,FALSE),IF(AND(trav_typ&lt;&gt;"State Employee",dest_typ="In-State"),VLOOKUP(M29,TYP_AC_TRAV,4,FALSE),(IF(AND(trav_typ&lt;&gt;"State Employee",dest_typ&lt;&gt;"In-State"),VLOOKUP(M29,TYP_AC_TRAV,5,FALSE))))))))</f>
        <v/>
      </c>
      <c r="S29" s="916" t="e">
        <v>#REF!</v>
      </c>
      <c r="T29" s="916"/>
      <c r="U29" s="88"/>
      <c r="V29" s="89"/>
      <c r="W29" s="18">
        <f>W28+1</f>
        <v>23</v>
      </c>
      <c r="X29" s="996"/>
      <c r="Y29" s="997"/>
      <c r="Z29" s="765"/>
      <c r="AA29" s="766"/>
      <c r="AB29" s="767"/>
      <c r="AC29" s="916" t="str">
        <f>IF(X29="","",IF(AND(trav_typ="State Employee",dest_typ="In-State"),VLOOKUP(X29,TYP_AC_TRAV,2,FALSE),(IF(AND(trav_typ="State Employee",dest_typ&lt;&gt;"In-State"),VLOOKUP(X29,TYP_AC_TRAV,3,FALSE),IF(AND(trav_typ&lt;&gt;"State Employee",dest_typ="In-State"),VLOOKUP(X29,TYP_AC_TRAV,4,FALSE),(IF(AND(trav_typ&lt;&gt;"State Employee",dest_typ&lt;&gt;"In-State"),VLOOKUP(X29,TYP_AC_TRAV,5,FALSE))))))))</f>
        <v/>
      </c>
      <c r="AD29" s="916" t="e">
        <v>#REF!</v>
      </c>
      <c r="AE29" s="1010"/>
      <c r="AF29" s="55"/>
    </row>
    <row r="30" spans="1:73" s="13" customFormat="1" ht="13.8" x14ac:dyDescent="0.3">
      <c r="A30" s="23">
        <f>A29+1</f>
        <v>18</v>
      </c>
      <c r="B30" s="983"/>
      <c r="C30" s="984"/>
      <c r="D30" s="897"/>
      <c r="E30" s="898"/>
      <c r="F30" s="899"/>
      <c r="G30" s="992" t="str">
        <f>IF(B30="","",IF(AND(trav_typ="State Employee",dest_typ="In-State"),VLOOKUP(B30,TYP_AC_TRAV,2,FALSE),(IF(AND(trav_typ="State Employee",dest_typ&lt;&gt;"In-State"),VLOOKUP(B30,TYP_AC_TRAV,3,FALSE),IF(AND(trav_typ&lt;&gt;"State Employee",dest_typ="In-State"),VLOOKUP(B30,TYP_AC_TRAV,4,FALSE),(IF(AND(trav_typ&lt;&gt;"State Employee",dest_typ&lt;&gt;"In-State"),VLOOKUP(B30,TYP_AC_TRAV,5,FALSE))))))))</f>
        <v/>
      </c>
      <c r="H30" s="992" t="e">
        <v>#REF!</v>
      </c>
      <c r="I30" s="992"/>
      <c r="J30" s="90"/>
      <c r="K30" s="91"/>
      <c r="L30" s="52">
        <f>L29+1</f>
        <v>21</v>
      </c>
      <c r="M30" s="983"/>
      <c r="N30" s="984"/>
      <c r="O30" s="897"/>
      <c r="P30" s="898"/>
      <c r="Q30" s="899"/>
      <c r="R30" s="992" t="str">
        <f>IF(M30="","",IF(AND(trav_typ="State Employee",dest_typ="In-State"),VLOOKUP(M30,TYP_AC_TRAV,2,FALSE),(IF(AND(trav_typ="State Employee",dest_typ&lt;&gt;"In-State"),VLOOKUP(M30,TYP_AC_TRAV,3,FALSE),IF(AND(trav_typ&lt;&gt;"State Employee",dest_typ="In-State"),VLOOKUP(M30,TYP_AC_TRAV,4,FALSE),(IF(AND(trav_typ&lt;&gt;"State Employee",dest_typ&lt;&gt;"In-State"),VLOOKUP(M30,TYP_AC_TRAV,5,FALSE))))))))</f>
        <v/>
      </c>
      <c r="S30" s="992" t="e">
        <v>#REF!</v>
      </c>
      <c r="T30" s="992"/>
      <c r="U30" s="90"/>
      <c r="V30" s="91"/>
      <c r="W30" s="52">
        <f>W29+1</f>
        <v>24</v>
      </c>
      <c r="X30" s="983"/>
      <c r="Y30" s="984"/>
      <c r="Z30" s="897"/>
      <c r="AA30" s="898"/>
      <c r="AB30" s="899"/>
      <c r="AC30" s="992" t="str">
        <f>IF(X30="","",IF(AND(trav_typ="State Employee",dest_typ="In-State"),VLOOKUP(X30,TYP_AC_TRAV,2,FALSE),(IF(AND(trav_typ="State Employee",dest_typ&lt;&gt;"In-State"),VLOOKUP(X30,TYP_AC_TRAV,3,FALSE),IF(AND(trav_typ&lt;&gt;"State Employee",dest_typ="In-State"),VLOOKUP(X30,TYP_AC_TRAV,4,FALSE),(IF(AND(trav_typ&lt;&gt;"State Employee",dest_typ&lt;&gt;"In-State"),VLOOKUP(X30,TYP_AC_TRAV,5,FALSE))))))))</f>
        <v/>
      </c>
      <c r="AD30" s="992" t="e">
        <v>#REF!</v>
      </c>
      <c r="AE30" s="1012"/>
      <c r="AF30" s="55"/>
    </row>
    <row r="31" spans="1:73" x14ac:dyDescent="0.3">
      <c r="A31" s="1000" t="s">
        <v>291</v>
      </c>
      <c r="B31" s="1001"/>
      <c r="C31" s="1001"/>
      <c r="D31" s="1001"/>
      <c r="E31" s="1001"/>
      <c r="F31" s="1001"/>
      <c r="G31" s="1001"/>
      <c r="H31" s="1001"/>
      <c r="I31" s="1001"/>
      <c r="J31" s="1001"/>
      <c r="K31" s="1001"/>
      <c r="L31" s="1001"/>
      <c r="M31" s="1001"/>
      <c r="N31" s="1001"/>
      <c r="O31" s="1001"/>
      <c r="P31" s="1001"/>
      <c r="Q31" s="1001"/>
      <c r="R31" s="1001"/>
      <c r="S31" s="1001"/>
      <c r="T31" s="1001"/>
      <c r="U31" s="1001"/>
      <c r="V31" s="1001"/>
      <c r="W31" s="1001"/>
      <c r="X31" s="1001"/>
      <c r="Y31" s="1001"/>
      <c r="Z31" s="994">
        <f>SUM(D28:F30,O28:Q30,Z28:AB30)-SUMIF(B28:C30,"T ADV",D28:F30)-SUMIF(M28:N30,"T ADV",O28:Q30)-SUMIF(X28:Y30,"T ADV",Z28:AB30)</f>
        <v>0</v>
      </c>
      <c r="AA31" s="994"/>
      <c r="AB31" s="994"/>
      <c r="AC31" s="994" t="e">
        <f>SUM(U28:W31,AC28:AE30)-SUMIF(S28:T31,"T ADV",U28:W31)-SUMIF(AA28:AB30,"T ADV",AC28:AE30)</f>
        <v>#REF!</v>
      </c>
      <c r="AD31" s="994"/>
      <c r="AE31" s="995"/>
      <c r="AF31" s="50"/>
      <c r="AG31" s="51"/>
      <c r="AH31" s="17"/>
      <c r="AI31" s="46"/>
      <c r="AL31" s="14"/>
      <c r="AM31" s="46"/>
      <c r="AN31" s="14"/>
      <c r="AO31" s="14"/>
      <c r="BQ31" s="17"/>
      <c r="BR31" s="17"/>
      <c r="BS31" s="17"/>
      <c r="BT31" s="17"/>
      <c r="BU31" s="17"/>
    </row>
    <row r="32" spans="1:73" x14ac:dyDescent="0.3">
      <c r="A32" s="847" t="s">
        <v>299</v>
      </c>
      <c r="B32" s="790"/>
      <c r="C32" s="790"/>
      <c r="D32" s="790"/>
      <c r="E32" s="790"/>
      <c r="F32" s="790"/>
      <c r="G32" s="790"/>
      <c r="H32" s="790"/>
      <c r="I32" s="790"/>
      <c r="J32" s="790"/>
      <c r="K32" s="790"/>
      <c r="L32" s="790"/>
      <c r="M32" s="790"/>
      <c r="N32" s="790"/>
      <c r="O32" s="790"/>
      <c r="P32" s="790"/>
      <c r="Q32" s="790"/>
      <c r="R32" s="790"/>
      <c r="S32" s="790"/>
      <c r="T32" s="790"/>
      <c r="U32" s="790"/>
      <c r="V32" s="790"/>
      <c r="W32" s="790"/>
      <c r="X32" s="790"/>
      <c r="Y32" s="790"/>
      <c r="Z32" s="790" t="s">
        <v>1113</v>
      </c>
      <c r="AA32" s="790"/>
      <c r="AB32" s="790"/>
      <c r="AC32" s="790"/>
      <c r="AD32" s="790"/>
      <c r="AE32" s="791"/>
    </row>
    <row r="33" spans="1:31" ht="15" customHeight="1" x14ac:dyDescent="0.3">
      <c r="A33" s="874" t="s">
        <v>25</v>
      </c>
      <c r="B33" s="675"/>
      <c r="C33" s="675" t="s">
        <v>289</v>
      </c>
      <c r="D33" s="675"/>
      <c r="E33" s="675" t="s">
        <v>125</v>
      </c>
      <c r="F33" s="675"/>
      <c r="G33" s="675"/>
      <c r="H33" s="675"/>
      <c r="I33" s="675"/>
      <c r="J33" s="675"/>
      <c r="K33" s="768" t="s">
        <v>323</v>
      </c>
      <c r="L33" s="769"/>
      <c r="M33" s="769"/>
      <c r="N33" s="769"/>
      <c r="O33" s="769"/>
      <c r="P33" s="769"/>
      <c r="Q33" s="780"/>
      <c r="R33" s="768" t="s">
        <v>15</v>
      </c>
      <c r="S33" s="769"/>
      <c r="T33" s="780"/>
      <c r="U33" s="768" t="s">
        <v>112</v>
      </c>
      <c r="V33" s="769"/>
      <c r="W33" s="780"/>
      <c r="X33" s="768" t="s">
        <v>286</v>
      </c>
      <c r="Y33" s="780"/>
      <c r="Z33" s="768" t="s">
        <v>304</v>
      </c>
      <c r="AA33" s="769"/>
      <c r="AB33" s="889" t="s">
        <v>305</v>
      </c>
      <c r="AC33" s="769" t="s">
        <v>1114</v>
      </c>
      <c r="AD33" s="769"/>
      <c r="AE33" s="936"/>
    </row>
    <row r="34" spans="1:31" x14ac:dyDescent="0.3">
      <c r="A34" s="874"/>
      <c r="B34" s="675"/>
      <c r="C34" s="675"/>
      <c r="D34" s="675"/>
      <c r="E34" s="675"/>
      <c r="F34" s="675"/>
      <c r="G34" s="675"/>
      <c r="H34" s="675"/>
      <c r="I34" s="675"/>
      <c r="J34" s="675"/>
      <c r="K34" s="770"/>
      <c r="L34" s="771"/>
      <c r="M34" s="771"/>
      <c r="N34" s="771"/>
      <c r="O34" s="771"/>
      <c r="P34" s="771"/>
      <c r="Q34" s="781"/>
      <c r="R34" s="770"/>
      <c r="S34" s="771"/>
      <c r="T34" s="781"/>
      <c r="U34" s="770"/>
      <c r="V34" s="771"/>
      <c r="W34" s="781"/>
      <c r="X34" s="770"/>
      <c r="Y34" s="781"/>
      <c r="Z34" s="770"/>
      <c r="AA34" s="771"/>
      <c r="AB34" s="890"/>
      <c r="AC34" s="771"/>
      <c r="AD34" s="771"/>
      <c r="AE34" s="937"/>
    </row>
    <row r="35" spans="1:31" x14ac:dyDescent="0.3">
      <c r="A35" s="940"/>
      <c r="B35" s="908"/>
      <c r="C35" s="908"/>
      <c r="D35" s="908"/>
      <c r="E35" s="862"/>
      <c r="F35" s="862"/>
      <c r="G35" s="862"/>
      <c r="H35" s="862"/>
      <c r="I35" s="862"/>
      <c r="J35" s="862"/>
      <c r="K35" s="926"/>
      <c r="L35" s="927"/>
      <c r="M35" s="927"/>
      <c r="N35" s="927"/>
      <c r="O35" s="927"/>
      <c r="P35" s="927"/>
      <c r="Q35" s="928"/>
      <c r="R35" s="939"/>
      <c r="S35" s="939"/>
      <c r="T35" s="939"/>
      <c r="U35" s="907"/>
      <c r="V35" s="907"/>
      <c r="W35" s="907"/>
      <c r="X35" s="935" t="str">
        <f t="shared" ref="X35:X49" si="2">IF(A35="","",IF(AND(trav_typ="State Employee",dest_typ="In-State"),VLOOKUP($A35,TYP_AC_STATE,2,FALSE),(IF(AND(trav_typ="State Employee",dest_typ&lt;&gt;"In-State"),VLOOKUP($A35,TYP_AC_STATE,3,FALSE),IF(AND(trav_typ&lt;&gt;"State Employee",dest_typ="In-State"),VLOOKUP($A35,TYP_AC_STATE,4,FALSE),(IF(AND(trav_typ&lt;&gt;"State Employee",dest_typ&lt;&gt;"In-State"),VLOOKUP($A35,TYP_AC_STATE,5,FALSE))))))))</f>
        <v/>
      </c>
      <c r="Y35" s="935" t="e">
        <v>#REF!</v>
      </c>
      <c r="Z35" s="905"/>
      <c r="AA35" s="875"/>
      <c r="AB35" s="95" t="e">
        <f t="shared" ref="AB35:AB49" si="3">IF(trDept="",VLOOKUP(dept_opt,dept_lookup2,2,FALSE),VLOOKUP(trDept,dept_lookup,3,FALSE))</f>
        <v>#N/A</v>
      </c>
      <c r="AC35" s="875"/>
      <c r="AD35" s="875"/>
      <c r="AE35" s="938"/>
    </row>
    <row r="36" spans="1:31" x14ac:dyDescent="0.3">
      <c r="A36" s="840"/>
      <c r="B36" s="841"/>
      <c r="C36" s="841"/>
      <c r="D36" s="841"/>
      <c r="E36" s="842"/>
      <c r="F36" s="842"/>
      <c r="G36" s="842"/>
      <c r="H36" s="842"/>
      <c r="I36" s="842"/>
      <c r="J36" s="842"/>
      <c r="K36" s="913"/>
      <c r="L36" s="914"/>
      <c r="M36" s="914"/>
      <c r="N36" s="914"/>
      <c r="O36" s="914"/>
      <c r="P36" s="914"/>
      <c r="Q36" s="915"/>
      <c r="R36" s="909"/>
      <c r="S36" s="909"/>
      <c r="T36" s="909"/>
      <c r="U36" s="906"/>
      <c r="V36" s="906"/>
      <c r="W36" s="906"/>
      <c r="X36" s="916" t="str">
        <f t="shared" si="2"/>
        <v/>
      </c>
      <c r="Y36" s="916" t="e">
        <v>#REF!</v>
      </c>
      <c r="Z36" s="759"/>
      <c r="AA36" s="760"/>
      <c r="AB36" s="96" t="e">
        <f t="shared" si="3"/>
        <v>#N/A</v>
      </c>
      <c r="AC36" s="760"/>
      <c r="AD36" s="760"/>
      <c r="AE36" s="923"/>
    </row>
    <row r="37" spans="1:31" x14ac:dyDescent="0.3">
      <c r="A37" s="840"/>
      <c r="B37" s="841"/>
      <c r="C37" s="841"/>
      <c r="D37" s="841"/>
      <c r="E37" s="842"/>
      <c r="F37" s="842"/>
      <c r="G37" s="842"/>
      <c r="H37" s="842"/>
      <c r="I37" s="842"/>
      <c r="J37" s="842"/>
      <c r="K37" s="913"/>
      <c r="L37" s="914"/>
      <c r="M37" s="914"/>
      <c r="N37" s="914"/>
      <c r="O37" s="914"/>
      <c r="P37" s="914"/>
      <c r="Q37" s="915"/>
      <c r="R37" s="909"/>
      <c r="S37" s="909"/>
      <c r="T37" s="909"/>
      <c r="U37" s="906"/>
      <c r="V37" s="906"/>
      <c r="W37" s="906"/>
      <c r="X37" s="916" t="str">
        <f t="shared" si="2"/>
        <v/>
      </c>
      <c r="Y37" s="916" t="e">
        <v>#REF!</v>
      </c>
      <c r="Z37" s="759"/>
      <c r="AA37" s="760"/>
      <c r="AB37" s="96" t="e">
        <f t="shared" si="3"/>
        <v>#N/A</v>
      </c>
      <c r="AC37" s="760"/>
      <c r="AD37" s="760"/>
      <c r="AE37" s="923"/>
    </row>
    <row r="38" spans="1:31" x14ac:dyDescent="0.3">
      <c r="A38" s="840"/>
      <c r="B38" s="841"/>
      <c r="C38" s="841"/>
      <c r="D38" s="841"/>
      <c r="E38" s="842"/>
      <c r="F38" s="842"/>
      <c r="G38" s="842"/>
      <c r="H38" s="842"/>
      <c r="I38" s="842"/>
      <c r="J38" s="842"/>
      <c r="K38" s="913"/>
      <c r="L38" s="914"/>
      <c r="M38" s="914"/>
      <c r="N38" s="914"/>
      <c r="O38" s="914"/>
      <c r="P38" s="914"/>
      <c r="Q38" s="915"/>
      <c r="R38" s="909"/>
      <c r="S38" s="909"/>
      <c r="T38" s="909"/>
      <c r="U38" s="906"/>
      <c r="V38" s="906"/>
      <c r="W38" s="906"/>
      <c r="X38" s="916" t="str">
        <f t="shared" si="2"/>
        <v/>
      </c>
      <c r="Y38" s="916" t="e">
        <v>#REF!</v>
      </c>
      <c r="Z38" s="759"/>
      <c r="AA38" s="760"/>
      <c r="AB38" s="96" t="e">
        <f t="shared" si="3"/>
        <v>#N/A</v>
      </c>
      <c r="AC38" s="760"/>
      <c r="AD38" s="760"/>
      <c r="AE38" s="923"/>
    </row>
    <row r="39" spans="1:31" x14ac:dyDescent="0.3">
      <c r="A39" s="840"/>
      <c r="B39" s="841"/>
      <c r="C39" s="841"/>
      <c r="D39" s="841"/>
      <c r="E39" s="842"/>
      <c r="F39" s="842"/>
      <c r="G39" s="842"/>
      <c r="H39" s="842"/>
      <c r="I39" s="842"/>
      <c r="J39" s="842"/>
      <c r="K39" s="913"/>
      <c r="L39" s="914"/>
      <c r="M39" s="914"/>
      <c r="N39" s="914"/>
      <c r="O39" s="914"/>
      <c r="P39" s="914"/>
      <c r="Q39" s="915"/>
      <c r="R39" s="909"/>
      <c r="S39" s="909"/>
      <c r="T39" s="909"/>
      <c r="U39" s="906"/>
      <c r="V39" s="906"/>
      <c r="W39" s="906"/>
      <c r="X39" s="916" t="str">
        <f t="shared" si="2"/>
        <v/>
      </c>
      <c r="Y39" s="916" t="e">
        <v>#REF!</v>
      </c>
      <c r="Z39" s="759"/>
      <c r="AA39" s="760"/>
      <c r="AB39" s="96" t="e">
        <f t="shared" si="3"/>
        <v>#N/A</v>
      </c>
      <c r="AC39" s="760"/>
      <c r="AD39" s="760"/>
      <c r="AE39" s="923"/>
    </row>
    <row r="40" spans="1:31" x14ac:dyDescent="0.3">
      <c r="A40" s="840"/>
      <c r="B40" s="841"/>
      <c r="C40" s="841"/>
      <c r="D40" s="841"/>
      <c r="E40" s="842"/>
      <c r="F40" s="842"/>
      <c r="G40" s="842"/>
      <c r="H40" s="842"/>
      <c r="I40" s="842"/>
      <c r="J40" s="842"/>
      <c r="K40" s="913"/>
      <c r="L40" s="914"/>
      <c r="M40" s="914"/>
      <c r="N40" s="914"/>
      <c r="O40" s="914"/>
      <c r="P40" s="914"/>
      <c r="Q40" s="915"/>
      <c r="R40" s="909"/>
      <c r="S40" s="909"/>
      <c r="T40" s="909"/>
      <c r="U40" s="906"/>
      <c r="V40" s="906"/>
      <c r="W40" s="906"/>
      <c r="X40" s="916" t="str">
        <f t="shared" si="2"/>
        <v/>
      </c>
      <c r="Y40" s="916" t="e">
        <v>#REF!</v>
      </c>
      <c r="Z40" s="759"/>
      <c r="AA40" s="760"/>
      <c r="AB40" s="96" t="e">
        <f t="shared" si="3"/>
        <v>#N/A</v>
      </c>
      <c r="AC40" s="760"/>
      <c r="AD40" s="760"/>
      <c r="AE40" s="923"/>
    </row>
    <row r="41" spans="1:31" x14ac:dyDescent="0.3">
      <c r="A41" s="840"/>
      <c r="B41" s="841"/>
      <c r="C41" s="841"/>
      <c r="D41" s="841"/>
      <c r="E41" s="842"/>
      <c r="F41" s="842"/>
      <c r="G41" s="842"/>
      <c r="H41" s="842"/>
      <c r="I41" s="842"/>
      <c r="J41" s="842"/>
      <c r="K41" s="913"/>
      <c r="L41" s="914"/>
      <c r="M41" s="914"/>
      <c r="N41" s="914"/>
      <c r="O41" s="914"/>
      <c r="P41" s="914"/>
      <c r="Q41" s="915"/>
      <c r="R41" s="909"/>
      <c r="S41" s="909"/>
      <c r="T41" s="909"/>
      <c r="U41" s="906"/>
      <c r="V41" s="906"/>
      <c r="W41" s="906"/>
      <c r="X41" s="916" t="str">
        <f t="shared" si="2"/>
        <v/>
      </c>
      <c r="Y41" s="916" t="e">
        <v>#REF!</v>
      </c>
      <c r="Z41" s="759"/>
      <c r="AA41" s="760"/>
      <c r="AB41" s="96" t="e">
        <f t="shared" si="3"/>
        <v>#N/A</v>
      </c>
      <c r="AC41" s="760"/>
      <c r="AD41" s="760"/>
      <c r="AE41" s="923"/>
    </row>
    <row r="42" spans="1:31" x14ac:dyDescent="0.3">
      <c r="A42" s="840"/>
      <c r="B42" s="841"/>
      <c r="C42" s="841"/>
      <c r="D42" s="841"/>
      <c r="E42" s="842"/>
      <c r="F42" s="842"/>
      <c r="G42" s="842"/>
      <c r="H42" s="842"/>
      <c r="I42" s="842"/>
      <c r="J42" s="842"/>
      <c r="K42" s="913"/>
      <c r="L42" s="914"/>
      <c r="M42" s="914"/>
      <c r="N42" s="914"/>
      <c r="O42" s="914"/>
      <c r="P42" s="914"/>
      <c r="Q42" s="915"/>
      <c r="R42" s="909"/>
      <c r="S42" s="909"/>
      <c r="T42" s="909"/>
      <c r="U42" s="906"/>
      <c r="V42" s="906"/>
      <c r="W42" s="906"/>
      <c r="X42" s="916" t="str">
        <f t="shared" si="2"/>
        <v/>
      </c>
      <c r="Y42" s="916" t="e">
        <v>#REF!</v>
      </c>
      <c r="Z42" s="759"/>
      <c r="AA42" s="760"/>
      <c r="AB42" s="96" t="e">
        <f t="shared" si="3"/>
        <v>#N/A</v>
      </c>
      <c r="AC42" s="760"/>
      <c r="AD42" s="760"/>
      <c r="AE42" s="923"/>
    </row>
    <row r="43" spans="1:31" x14ac:dyDescent="0.3">
      <c r="A43" s="840"/>
      <c r="B43" s="841"/>
      <c r="C43" s="841"/>
      <c r="D43" s="841"/>
      <c r="E43" s="842"/>
      <c r="F43" s="842"/>
      <c r="G43" s="842"/>
      <c r="H43" s="842"/>
      <c r="I43" s="842"/>
      <c r="J43" s="842"/>
      <c r="K43" s="913"/>
      <c r="L43" s="914"/>
      <c r="M43" s="914"/>
      <c r="N43" s="914"/>
      <c r="O43" s="914"/>
      <c r="P43" s="914"/>
      <c r="Q43" s="915"/>
      <c r="R43" s="909"/>
      <c r="S43" s="909"/>
      <c r="T43" s="909"/>
      <c r="U43" s="906"/>
      <c r="V43" s="906"/>
      <c r="W43" s="906"/>
      <c r="X43" s="916" t="str">
        <f t="shared" si="2"/>
        <v/>
      </c>
      <c r="Y43" s="916" t="e">
        <v>#REF!</v>
      </c>
      <c r="Z43" s="759"/>
      <c r="AA43" s="760"/>
      <c r="AB43" s="96" t="e">
        <f t="shared" si="3"/>
        <v>#N/A</v>
      </c>
      <c r="AC43" s="760"/>
      <c r="AD43" s="760"/>
      <c r="AE43" s="923"/>
    </row>
    <row r="44" spans="1:31" x14ac:dyDescent="0.3">
      <c r="A44" s="840"/>
      <c r="B44" s="841"/>
      <c r="C44" s="841"/>
      <c r="D44" s="841"/>
      <c r="E44" s="842"/>
      <c r="F44" s="842"/>
      <c r="G44" s="842"/>
      <c r="H44" s="842"/>
      <c r="I44" s="842"/>
      <c r="J44" s="842"/>
      <c r="K44" s="913"/>
      <c r="L44" s="914"/>
      <c r="M44" s="914"/>
      <c r="N44" s="914"/>
      <c r="O44" s="914"/>
      <c r="P44" s="914"/>
      <c r="Q44" s="915"/>
      <c r="R44" s="909"/>
      <c r="S44" s="909"/>
      <c r="T44" s="909"/>
      <c r="U44" s="906"/>
      <c r="V44" s="906"/>
      <c r="W44" s="906"/>
      <c r="X44" s="916" t="str">
        <f t="shared" si="2"/>
        <v/>
      </c>
      <c r="Y44" s="916" t="e">
        <v>#REF!</v>
      </c>
      <c r="Z44" s="759"/>
      <c r="AA44" s="760"/>
      <c r="AB44" s="96" t="e">
        <f t="shared" si="3"/>
        <v>#N/A</v>
      </c>
      <c r="AC44" s="760"/>
      <c r="AD44" s="760"/>
      <c r="AE44" s="923"/>
    </row>
    <row r="45" spans="1:31" x14ac:dyDescent="0.3">
      <c r="A45" s="840"/>
      <c r="B45" s="841"/>
      <c r="C45" s="841"/>
      <c r="D45" s="841"/>
      <c r="E45" s="842"/>
      <c r="F45" s="842"/>
      <c r="G45" s="842"/>
      <c r="H45" s="842"/>
      <c r="I45" s="842"/>
      <c r="J45" s="842"/>
      <c r="K45" s="913"/>
      <c r="L45" s="914"/>
      <c r="M45" s="914"/>
      <c r="N45" s="914"/>
      <c r="O45" s="914"/>
      <c r="P45" s="914"/>
      <c r="Q45" s="915"/>
      <c r="R45" s="909"/>
      <c r="S45" s="909"/>
      <c r="T45" s="909"/>
      <c r="U45" s="906"/>
      <c r="V45" s="906"/>
      <c r="W45" s="906"/>
      <c r="X45" s="916" t="str">
        <f t="shared" si="2"/>
        <v/>
      </c>
      <c r="Y45" s="916" t="e">
        <v>#REF!</v>
      </c>
      <c r="Z45" s="759"/>
      <c r="AA45" s="760"/>
      <c r="AB45" s="96" t="e">
        <f t="shared" si="3"/>
        <v>#N/A</v>
      </c>
      <c r="AC45" s="760"/>
      <c r="AD45" s="760"/>
      <c r="AE45" s="923"/>
    </row>
    <row r="46" spans="1:31" ht="15" customHeight="1" x14ac:dyDescent="0.3">
      <c r="A46" s="840"/>
      <c r="B46" s="841"/>
      <c r="C46" s="841"/>
      <c r="D46" s="841"/>
      <c r="E46" s="842"/>
      <c r="F46" s="842"/>
      <c r="G46" s="842"/>
      <c r="H46" s="842"/>
      <c r="I46" s="842"/>
      <c r="J46" s="842"/>
      <c r="K46" s="913"/>
      <c r="L46" s="914"/>
      <c r="M46" s="914"/>
      <c r="N46" s="914"/>
      <c r="O46" s="914"/>
      <c r="P46" s="914"/>
      <c r="Q46" s="915"/>
      <c r="R46" s="909"/>
      <c r="S46" s="909"/>
      <c r="T46" s="909"/>
      <c r="U46" s="906"/>
      <c r="V46" s="906"/>
      <c r="W46" s="906"/>
      <c r="X46" s="916" t="str">
        <f t="shared" si="2"/>
        <v/>
      </c>
      <c r="Y46" s="916" t="e">
        <v>#REF!</v>
      </c>
      <c r="Z46" s="759"/>
      <c r="AA46" s="760"/>
      <c r="AB46" s="96" t="e">
        <f t="shared" si="3"/>
        <v>#N/A</v>
      </c>
      <c r="AC46" s="760"/>
      <c r="AD46" s="760"/>
      <c r="AE46" s="923"/>
    </row>
    <row r="47" spans="1:31" x14ac:dyDescent="0.3">
      <c r="A47" s="840"/>
      <c r="B47" s="841"/>
      <c r="C47" s="841"/>
      <c r="D47" s="841"/>
      <c r="E47" s="842"/>
      <c r="F47" s="842"/>
      <c r="G47" s="842"/>
      <c r="H47" s="842"/>
      <c r="I47" s="842"/>
      <c r="J47" s="842"/>
      <c r="K47" s="913"/>
      <c r="L47" s="914"/>
      <c r="M47" s="914"/>
      <c r="N47" s="914"/>
      <c r="O47" s="914"/>
      <c r="P47" s="914"/>
      <c r="Q47" s="915"/>
      <c r="R47" s="909"/>
      <c r="S47" s="909"/>
      <c r="T47" s="909"/>
      <c r="U47" s="906"/>
      <c r="V47" s="906"/>
      <c r="W47" s="906"/>
      <c r="X47" s="916" t="str">
        <f t="shared" si="2"/>
        <v/>
      </c>
      <c r="Y47" s="916" t="e">
        <v>#REF!</v>
      </c>
      <c r="Z47" s="759"/>
      <c r="AA47" s="760"/>
      <c r="AB47" s="96" t="e">
        <f t="shared" si="3"/>
        <v>#N/A</v>
      </c>
      <c r="AC47" s="760"/>
      <c r="AD47" s="760"/>
      <c r="AE47" s="923"/>
    </row>
    <row r="48" spans="1:31" x14ac:dyDescent="0.3">
      <c r="A48" s="840"/>
      <c r="B48" s="841"/>
      <c r="C48" s="841"/>
      <c r="D48" s="841"/>
      <c r="E48" s="842"/>
      <c r="F48" s="842"/>
      <c r="G48" s="842"/>
      <c r="H48" s="842"/>
      <c r="I48" s="842"/>
      <c r="J48" s="842"/>
      <c r="K48" s="913"/>
      <c r="L48" s="914"/>
      <c r="M48" s="914"/>
      <c r="N48" s="914"/>
      <c r="O48" s="914"/>
      <c r="P48" s="914"/>
      <c r="Q48" s="915"/>
      <c r="R48" s="909"/>
      <c r="S48" s="909"/>
      <c r="T48" s="909"/>
      <c r="U48" s="906"/>
      <c r="V48" s="906"/>
      <c r="W48" s="906"/>
      <c r="X48" s="916" t="str">
        <f t="shared" si="2"/>
        <v/>
      </c>
      <c r="Y48" s="916" t="e">
        <v>#REF!</v>
      </c>
      <c r="Z48" s="759"/>
      <c r="AA48" s="760"/>
      <c r="AB48" s="96" t="e">
        <f t="shared" si="3"/>
        <v>#N/A</v>
      </c>
      <c r="AC48" s="760"/>
      <c r="AD48" s="760"/>
      <c r="AE48" s="923"/>
    </row>
    <row r="49" spans="1:33" x14ac:dyDescent="0.3">
      <c r="A49" s="985"/>
      <c r="B49" s="986"/>
      <c r="C49" s="986"/>
      <c r="D49" s="986"/>
      <c r="E49" s="885"/>
      <c r="F49" s="885"/>
      <c r="G49" s="885"/>
      <c r="H49" s="885"/>
      <c r="I49" s="885"/>
      <c r="J49" s="885"/>
      <c r="K49" s="987"/>
      <c r="L49" s="988"/>
      <c r="M49" s="988"/>
      <c r="N49" s="988"/>
      <c r="O49" s="988"/>
      <c r="P49" s="988"/>
      <c r="Q49" s="989"/>
      <c r="R49" s="990"/>
      <c r="S49" s="990"/>
      <c r="T49" s="990"/>
      <c r="U49" s="991"/>
      <c r="V49" s="991"/>
      <c r="W49" s="991"/>
      <c r="X49" s="992" t="str">
        <f t="shared" si="2"/>
        <v/>
      </c>
      <c r="Y49" s="992" t="e">
        <v>#REF!</v>
      </c>
      <c r="Z49" s="729"/>
      <c r="AA49" s="727"/>
      <c r="AB49" s="100" t="e">
        <f t="shared" si="3"/>
        <v>#N/A</v>
      </c>
      <c r="AC49" s="727"/>
      <c r="AD49" s="727"/>
      <c r="AE49" s="1038"/>
    </row>
    <row r="50" spans="1:33" ht="15" customHeight="1" thickBot="1" x14ac:dyDescent="0.35">
      <c r="A50" s="98"/>
      <c r="B50" s="99"/>
      <c r="C50" s="99"/>
      <c r="D50" s="99"/>
      <c r="E50" s="1036" t="s">
        <v>301</v>
      </c>
      <c r="F50" s="1036"/>
      <c r="G50" s="1036"/>
      <c r="H50" s="1036"/>
      <c r="I50" s="1036"/>
      <c r="J50" s="1036"/>
      <c r="K50" s="1036"/>
      <c r="L50" s="1036"/>
      <c r="M50" s="1036"/>
      <c r="N50" s="1036"/>
      <c r="O50" s="1036"/>
      <c r="P50" s="1036"/>
      <c r="Q50" s="1037"/>
      <c r="R50" s="1030">
        <f>SUM(R35:T49)</f>
        <v>0</v>
      </c>
      <c r="S50" s="1031"/>
      <c r="T50" s="1032"/>
      <c r="U50" s="1033"/>
      <c r="V50" s="1034"/>
      <c r="W50" s="1034"/>
      <c r="X50" s="1034"/>
      <c r="Y50" s="1034"/>
      <c r="Z50" s="1034"/>
      <c r="AA50" s="1034"/>
      <c r="AB50" s="1034"/>
      <c r="AC50" s="1034"/>
      <c r="AD50" s="1034"/>
      <c r="AE50" s="1035"/>
    </row>
    <row r="52" spans="1:33" x14ac:dyDescent="0.3">
      <c r="AG52" s="47"/>
    </row>
    <row r="55" spans="1:33" x14ac:dyDescent="0.3">
      <c r="AG55" s="48"/>
    </row>
    <row r="56" spans="1:33" x14ac:dyDescent="0.3">
      <c r="AG56" s="48"/>
    </row>
  </sheetData>
  <sheetProtection algorithmName="SHA-512" hashValue="50aeDaNR4UnkRqTmFuOWBgljgGH5KvSG/ir9R2DHsa36ZkYLaSLk6A+kji6kMrBHEivuAeH6n5389TgQvaXTAA==" saltValue="gDQjLB6Y200buxUtfY5BZw==" spinCount="100000" sheet="1" objects="1" scenarios="1" formatCells="0" formatRows="0"/>
  <mergeCells count="376">
    <mergeCell ref="X47:Y47"/>
    <mergeCell ref="AC47:AE47"/>
    <mergeCell ref="K48:Q48"/>
    <mergeCell ref="R48:T48"/>
    <mergeCell ref="U48:W48"/>
    <mergeCell ref="X48:Y48"/>
    <mergeCell ref="AC48:AE48"/>
    <mergeCell ref="K49:Q49"/>
    <mergeCell ref="R49:T49"/>
    <mergeCell ref="U49:W49"/>
    <mergeCell ref="X49:Y49"/>
    <mergeCell ref="AC49:AE49"/>
    <mergeCell ref="Z48:AA48"/>
    <mergeCell ref="X43:Y43"/>
    <mergeCell ref="AC43:AE43"/>
    <mergeCell ref="K44:Q44"/>
    <mergeCell ref="R44:T44"/>
    <mergeCell ref="U44:W44"/>
    <mergeCell ref="X44:Y44"/>
    <mergeCell ref="AC44:AE44"/>
    <mergeCell ref="K45:Q45"/>
    <mergeCell ref="R45:T45"/>
    <mergeCell ref="U45:W45"/>
    <mergeCell ref="X45:Y45"/>
    <mergeCell ref="AC45:AE45"/>
    <mergeCell ref="K40:Q40"/>
    <mergeCell ref="R40:T40"/>
    <mergeCell ref="U40:W40"/>
    <mergeCell ref="X40:Y40"/>
    <mergeCell ref="AC40:AE40"/>
    <mergeCell ref="K41:Q41"/>
    <mergeCell ref="R41:T41"/>
    <mergeCell ref="U41:W41"/>
    <mergeCell ref="X41:Y41"/>
    <mergeCell ref="AC41:AE41"/>
    <mergeCell ref="A49:B49"/>
    <mergeCell ref="C49:D49"/>
    <mergeCell ref="E49:J49"/>
    <mergeCell ref="Z49:AA49"/>
    <mergeCell ref="A48:B48"/>
    <mergeCell ref="C48:D48"/>
    <mergeCell ref="E48:J48"/>
    <mergeCell ref="E50:Q50"/>
    <mergeCell ref="R50:T50"/>
    <mergeCell ref="U50:AE50"/>
    <mergeCell ref="AC46:AE46"/>
    <mergeCell ref="K47:Q47"/>
    <mergeCell ref="R47:T47"/>
    <mergeCell ref="U47:W47"/>
    <mergeCell ref="Z44:AA44"/>
    <mergeCell ref="A45:B45"/>
    <mergeCell ref="C45:D45"/>
    <mergeCell ref="E45:J45"/>
    <mergeCell ref="Z45:AA45"/>
    <mergeCell ref="A44:B44"/>
    <mergeCell ref="C44:D44"/>
    <mergeCell ref="E44:J44"/>
    <mergeCell ref="Z46:AA46"/>
    <mergeCell ref="A47:B47"/>
    <mergeCell ref="C47:D47"/>
    <mergeCell ref="E47:J47"/>
    <mergeCell ref="Z47:AA47"/>
    <mergeCell ref="A46:B46"/>
    <mergeCell ref="C46:D46"/>
    <mergeCell ref="E46:J46"/>
    <mergeCell ref="K46:Q46"/>
    <mergeCell ref="R46:T46"/>
    <mergeCell ref="U46:W46"/>
    <mergeCell ref="X46:Y46"/>
    <mergeCell ref="AC42:AE42"/>
    <mergeCell ref="K43:Q43"/>
    <mergeCell ref="R43:T43"/>
    <mergeCell ref="U43:W43"/>
    <mergeCell ref="Z40:AA40"/>
    <mergeCell ref="A41:B41"/>
    <mergeCell ref="C41:D41"/>
    <mergeCell ref="E41:J41"/>
    <mergeCell ref="Z41:AA41"/>
    <mergeCell ref="A40:B40"/>
    <mergeCell ref="C40:D40"/>
    <mergeCell ref="E40:J40"/>
    <mergeCell ref="Z42:AA42"/>
    <mergeCell ref="A43:B43"/>
    <mergeCell ref="C43:D43"/>
    <mergeCell ref="E43:J43"/>
    <mergeCell ref="Z43:AA43"/>
    <mergeCell ref="A42:B42"/>
    <mergeCell ref="C42:D42"/>
    <mergeCell ref="E42:J42"/>
    <mergeCell ref="K42:Q42"/>
    <mergeCell ref="R42:T42"/>
    <mergeCell ref="U42:W42"/>
    <mergeCell ref="X42:Y42"/>
    <mergeCell ref="A39:B39"/>
    <mergeCell ref="C39:D39"/>
    <mergeCell ref="E39:J39"/>
    <mergeCell ref="Z39:AA39"/>
    <mergeCell ref="A38:B38"/>
    <mergeCell ref="C38:D38"/>
    <mergeCell ref="E38:J38"/>
    <mergeCell ref="K38:Q38"/>
    <mergeCell ref="R38:T38"/>
    <mergeCell ref="U38:W38"/>
    <mergeCell ref="X38:Y38"/>
    <mergeCell ref="X39:Y39"/>
    <mergeCell ref="A37:B37"/>
    <mergeCell ref="C37:D37"/>
    <mergeCell ref="E37:J37"/>
    <mergeCell ref="Z37:AA37"/>
    <mergeCell ref="A36:B36"/>
    <mergeCell ref="C36:D36"/>
    <mergeCell ref="E36:J36"/>
    <mergeCell ref="K36:Q36"/>
    <mergeCell ref="R36:T36"/>
    <mergeCell ref="U36:W36"/>
    <mergeCell ref="X36:Y36"/>
    <mergeCell ref="K37:Q37"/>
    <mergeCell ref="R37:T37"/>
    <mergeCell ref="U37:W37"/>
    <mergeCell ref="X37:Y37"/>
    <mergeCell ref="Z36:AA36"/>
    <mergeCell ref="AB33:AB34"/>
    <mergeCell ref="AC33:AE34"/>
    <mergeCell ref="K35:Q35"/>
    <mergeCell ref="R35:T35"/>
    <mergeCell ref="U35:W35"/>
    <mergeCell ref="X35:Y35"/>
    <mergeCell ref="AC38:AE38"/>
    <mergeCell ref="K39:Q39"/>
    <mergeCell ref="R39:T39"/>
    <mergeCell ref="U39:W39"/>
    <mergeCell ref="AC36:AE36"/>
    <mergeCell ref="AC37:AE37"/>
    <mergeCell ref="Z38:AA38"/>
    <mergeCell ref="AC39:AE39"/>
    <mergeCell ref="AC35:AE35"/>
    <mergeCell ref="A35:B35"/>
    <mergeCell ref="C35:D35"/>
    <mergeCell ref="E35:J35"/>
    <mergeCell ref="Z35:AA35"/>
    <mergeCell ref="B30:C30"/>
    <mergeCell ref="D30:F30"/>
    <mergeCell ref="G30:I30"/>
    <mergeCell ref="M30:N30"/>
    <mergeCell ref="O30:Q30"/>
    <mergeCell ref="R30:T30"/>
    <mergeCell ref="X30:Y30"/>
    <mergeCell ref="Z30:AB30"/>
    <mergeCell ref="A31:Y31"/>
    <mergeCell ref="Z31:AE31"/>
    <mergeCell ref="A33:B34"/>
    <mergeCell ref="C33:D34"/>
    <mergeCell ref="E33:J34"/>
    <mergeCell ref="Z33:AA34"/>
    <mergeCell ref="A32:Y32"/>
    <mergeCell ref="Z32:AE32"/>
    <mergeCell ref="K33:Q34"/>
    <mergeCell ref="R33:T34"/>
    <mergeCell ref="U33:W34"/>
    <mergeCell ref="X33:Y34"/>
    <mergeCell ref="AC30:AE30"/>
    <mergeCell ref="X28:Y28"/>
    <mergeCell ref="Z28:AB28"/>
    <mergeCell ref="AC28:AE28"/>
    <mergeCell ref="B29:C29"/>
    <mergeCell ref="D29:F29"/>
    <mergeCell ref="G29:I29"/>
    <mergeCell ref="M29:N29"/>
    <mergeCell ref="O29:Q29"/>
    <mergeCell ref="R29:T29"/>
    <mergeCell ref="X29:Y29"/>
    <mergeCell ref="Z29:AB29"/>
    <mergeCell ref="AC29:AE29"/>
    <mergeCell ref="D23:M23"/>
    <mergeCell ref="N23:O23"/>
    <mergeCell ref="P23:Q23"/>
    <mergeCell ref="R23:S23"/>
    <mergeCell ref="T23:U23"/>
    <mergeCell ref="B28:C28"/>
    <mergeCell ref="D28:F28"/>
    <mergeCell ref="G28:I28"/>
    <mergeCell ref="M28:N28"/>
    <mergeCell ref="O28:Q28"/>
    <mergeCell ref="R28:T28"/>
    <mergeCell ref="T24:W24"/>
    <mergeCell ref="V23:W23"/>
    <mergeCell ref="X24:Z24"/>
    <mergeCell ref="AA24:AC24"/>
    <mergeCell ref="AD24:AE24"/>
    <mergeCell ref="A25:AE25"/>
    <mergeCell ref="A26:A27"/>
    <mergeCell ref="B26:C27"/>
    <mergeCell ref="D26:F27"/>
    <mergeCell ref="G26:I27"/>
    <mergeCell ref="L26:L27"/>
    <mergeCell ref="M26:N27"/>
    <mergeCell ref="O26:Q27"/>
    <mergeCell ref="R26:T27"/>
    <mergeCell ref="W26:W27"/>
    <mergeCell ref="X26:Y27"/>
    <mergeCell ref="Z26:AB27"/>
    <mergeCell ref="AC26:AE27"/>
    <mergeCell ref="L24:S24"/>
    <mergeCell ref="X23:Z23"/>
    <mergeCell ref="AA23:AC23"/>
    <mergeCell ref="AD21:AE21"/>
    <mergeCell ref="A22:C22"/>
    <mergeCell ref="D22:M22"/>
    <mergeCell ref="N22:O22"/>
    <mergeCell ref="P22:Q22"/>
    <mergeCell ref="R22:S22"/>
    <mergeCell ref="T22:U22"/>
    <mergeCell ref="V22:W22"/>
    <mergeCell ref="X22:Z22"/>
    <mergeCell ref="AA22:AC22"/>
    <mergeCell ref="AD22:AE22"/>
    <mergeCell ref="A21:C21"/>
    <mergeCell ref="D21:M21"/>
    <mergeCell ref="N21:O21"/>
    <mergeCell ref="P21:Q21"/>
    <mergeCell ref="R21:S21"/>
    <mergeCell ref="T21:U21"/>
    <mergeCell ref="V21:W21"/>
    <mergeCell ref="X21:Z21"/>
    <mergeCell ref="AA21:AC21"/>
    <mergeCell ref="AD23:AE23"/>
    <mergeCell ref="A23:C23"/>
    <mergeCell ref="AD19:AE19"/>
    <mergeCell ref="A20:C20"/>
    <mergeCell ref="D20:M20"/>
    <mergeCell ref="N20:O20"/>
    <mergeCell ref="P20:Q20"/>
    <mergeCell ref="R20:S20"/>
    <mergeCell ref="T20:U20"/>
    <mergeCell ref="V20:W20"/>
    <mergeCell ref="X20:Z20"/>
    <mergeCell ref="AA20:AC20"/>
    <mergeCell ref="AD20:AE20"/>
    <mergeCell ref="A19:C19"/>
    <mergeCell ref="D19:M19"/>
    <mergeCell ref="N19:O19"/>
    <mergeCell ref="P19:Q19"/>
    <mergeCell ref="R19:S19"/>
    <mergeCell ref="T19:U19"/>
    <mergeCell ref="V19:W19"/>
    <mergeCell ref="X19:Z19"/>
    <mergeCell ref="AA19:AC19"/>
    <mergeCell ref="AD17:AE17"/>
    <mergeCell ref="A18:C18"/>
    <mergeCell ref="D18:M18"/>
    <mergeCell ref="N18:O18"/>
    <mergeCell ref="P18:Q18"/>
    <mergeCell ref="R18:S18"/>
    <mergeCell ref="T18:U18"/>
    <mergeCell ref="V18:W18"/>
    <mergeCell ref="X18:Z18"/>
    <mergeCell ref="AA18:AC18"/>
    <mergeCell ref="AD18:AE18"/>
    <mergeCell ref="A17:C17"/>
    <mergeCell ref="D17:M17"/>
    <mergeCell ref="N17:O17"/>
    <mergeCell ref="P17:Q17"/>
    <mergeCell ref="R17:S17"/>
    <mergeCell ref="T17:U17"/>
    <mergeCell ref="V17:W17"/>
    <mergeCell ref="X17:Z17"/>
    <mergeCell ref="AA17:AC17"/>
    <mergeCell ref="AD15:AE15"/>
    <mergeCell ref="A16:C16"/>
    <mergeCell ref="D16:M16"/>
    <mergeCell ref="N16:O16"/>
    <mergeCell ref="P16:Q16"/>
    <mergeCell ref="R16:S16"/>
    <mergeCell ref="T16:U16"/>
    <mergeCell ref="V16:W16"/>
    <mergeCell ref="X16:Z16"/>
    <mergeCell ref="AA16:AC16"/>
    <mergeCell ref="AD16:AE16"/>
    <mergeCell ref="A15:C15"/>
    <mergeCell ref="D15:M15"/>
    <mergeCell ref="N15:O15"/>
    <mergeCell ref="P15:Q15"/>
    <mergeCell ref="R15:S15"/>
    <mergeCell ref="T15:U15"/>
    <mergeCell ref="V15:W15"/>
    <mergeCell ref="X15:Z15"/>
    <mergeCell ref="AA15:AC15"/>
    <mergeCell ref="AD13:AE13"/>
    <mergeCell ref="A14:C14"/>
    <mergeCell ref="D14:M14"/>
    <mergeCell ref="N14:O14"/>
    <mergeCell ref="P14:Q14"/>
    <mergeCell ref="R14:S14"/>
    <mergeCell ref="T14:U14"/>
    <mergeCell ref="V14:W14"/>
    <mergeCell ref="X14:Z14"/>
    <mergeCell ref="AA14:AC14"/>
    <mergeCell ref="AD14:AE14"/>
    <mergeCell ref="A13:C13"/>
    <mergeCell ref="D13:M13"/>
    <mergeCell ref="N13:O13"/>
    <mergeCell ref="P13:Q13"/>
    <mergeCell ref="R13:S13"/>
    <mergeCell ref="T13:U13"/>
    <mergeCell ref="V13:W13"/>
    <mergeCell ref="X13:Z13"/>
    <mergeCell ref="AA13:AC13"/>
    <mergeCell ref="X10:Z10"/>
    <mergeCell ref="AA10:AC10"/>
    <mergeCell ref="AD9:AE9"/>
    <mergeCell ref="AD11:AE11"/>
    <mergeCell ref="A12:C12"/>
    <mergeCell ref="D12:M12"/>
    <mergeCell ref="N12:O12"/>
    <mergeCell ref="P12:Q12"/>
    <mergeCell ref="R12:S12"/>
    <mergeCell ref="T12:U12"/>
    <mergeCell ref="V12:W12"/>
    <mergeCell ref="X12:Z12"/>
    <mergeCell ref="AA12:AC12"/>
    <mergeCell ref="AD12:AE12"/>
    <mergeCell ref="A11:C11"/>
    <mergeCell ref="D11:M11"/>
    <mergeCell ref="N11:O11"/>
    <mergeCell ref="P11:Q11"/>
    <mergeCell ref="R11:S11"/>
    <mergeCell ref="T11:U11"/>
    <mergeCell ref="V11:W11"/>
    <mergeCell ref="X11:Z11"/>
    <mergeCell ref="AA11:AC11"/>
    <mergeCell ref="X7:AC7"/>
    <mergeCell ref="AD7:AE8"/>
    <mergeCell ref="T8:U8"/>
    <mergeCell ref="V8:W8"/>
    <mergeCell ref="X8:Z8"/>
    <mergeCell ref="AA8:AC8"/>
    <mergeCell ref="A5:AE5"/>
    <mergeCell ref="AD10:AE10"/>
    <mergeCell ref="A9:C9"/>
    <mergeCell ref="D9:M9"/>
    <mergeCell ref="N9:O9"/>
    <mergeCell ref="P9:Q9"/>
    <mergeCell ref="R9:S9"/>
    <mergeCell ref="T9:U9"/>
    <mergeCell ref="V9:W9"/>
    <mergeCell ref="X9:Z9"/>
    <mergeCell ref="AA9:AC9"/>
    <mergeCell ref="A10:C10"/>
    <mergeCell ref="D10:M10"/>
    <mergeCell ref="N10:O10"/>
    <mergeCell ref="P10:Q10"/>
    <mergeCell ref="R10:S10"/>
    <mergeCell ref="T10:U10"/>
    <mergeCell ref="V10:W10"/>
    <mergeCell ref="A7:C8"/>
    <mergeCell ref="D7:M8"/>
    <mergeCell ref="N7:O8"/>
    <mergeCell ref="P7:Q8"/>
    <mergeCell ref="R7:S8"/>
    <mergeCell ref="T7:W7"/>
    <mergeCell ref="A3:L3"/>
    <mergeCell ref="M3:T3"/>
    <mergeCell ref="A4:L4"/>
    <mergeCell ref="M4:T4"/>
    <mergeCell ref="A1:H1"/>
    <mergeCell ref="K1:R2"/>
    <mergeCell ref="A2:H2"/>
    <mergeCell ref="V1:Z1"/>
    <mergeCell ref="AA1:AE1"/>
    <mergeCell ref="S2:U2"/>
    <mergeCell ref="V2:Z2"/>
    <mergeCell ref="AA2:AE2"/>
    <mergeCell ref="A6:AE6"/>
    <mergeCell ref="U3:Z3"/>
    <mergeCell ref="U4:Z4"/>
    <mergeCell ref="AA4:AE4"/>
  </mergeCells>
  <conditionalFormatting sqref="X35:Y49">
    <cfRule type="cellIs" dxfId="11" priority="3" stopIfTrue="1" operator="equal">
      <formula>0</formula>
    </cfRule>
  </conditionalFormatting>
  <conditionalFormatting sqref="AB35:AB49">
    <cfRule type="containsErrors" dxfId="10" priority="2">
      <formula>ISERROR(AB35)</formula>
    </cfRule>
  </conditionalFormatting>
  <conditionalFormatting sqref="G28:I30 R28:T30 AC28:AE30">
    <cfRule type="cellIs" dxfId="9" priority="1" operator="equal">
      <formula>0</formula>
    </cfRule>
  </conditionalFormatting>
  <dataValidations count="14">
    <dataValidation showInputMessage="1" showErrorMessage="1" sqref="U4 AA4" xr:uid="{360D9929-C159-435A-A15D-BCD253E74139}"/>
    <dataValidation type="date" allowBlank="1" showInputMessage="1" showErrorMessage="1" errorTitle="Date outside of allowable range." error="This form should only be used to report travel with dates on or after January 1, 2015." sqref="A9:C23" xr:uid="{00000000-0002-0000-0400-000001000000}">
      <formula1>42005</formula1>
      <formula2>73050</formula2>
    </dataValidation>
    <dataValidation allowBlank="1" showInputMessage="1" showErrorMessage="1" promptTitle="IRIS OBJECT (FOR EE TRAVEL)" prompt="In-State / Out-of-State_x000a_2000 / 2012 = Airfare_x000a_2001 / 2013 = Surface Transport_x000a_2002 / 2014 = Lodging_x000a_2036 = ATM Cash Adv Fee_x000a_3069 = Ticket Agent Fee" sqref="G28:I30 R28:T30 AC28:AE30" xr:uid="{6639BF4C-2DAB-4CC3-8ECF-0107A48CBA7C}"/>
    <dataValidation allowBlank="1" showInputMessage="1" showErrorMessage="1" promptTitle="OTHER" prompt="Other reimbursable travel expenses such as telephone, internet charges, copies, airfare reimbursement for travel with personal deviation, etc." sqref="AD9:AE23" xr:uid="{00000000-0002-0000-0400-000006000000}"/>
    <dataValidation allowBlank="1" showInputMessage="1" showErrorMessage="1" promptTitle="LODGING" prompt="For Out-of-Pocket expenses ONLY" sqref="X9:Z23" xr:uid="{00000000-0002-0000-0400-000007000000}"/>
    <dataValidation allowBlank="1" showInputMessage="1" showErrorMessage="1" promptTitle="MILEAGE RATE NOTES" prompt="- Mileage rate populated based on the Date entered and # of miles claimed_x000a_- Mileage rate for Automobiles displayed_x000a_- Values may be overridden if necessary for other vehicle types_x000a__x000a_http://doa.alaska.gov/dof/travel/resource/POV_Rate_Table.pdf" sqref="T9:U23" xr:uid="{00000000-0002-0000-0400-000008000000}"/>
    <dataValidation type="list" allowBlank="1" showInputMessage="1" showErrorMessage="1" promptTitle="MEALS PROVIDED" prompt="B = Breakfast_x000a_L = Lunch_x000a_D = Dinner" sqref="N9:O23" xr:uid="{00000000-0002-0000-0400-000009000000}">
      <formula1>meals</formula1>
    </dataValidation>
    <dataValidation type="list" allowBlank="1" showInputMessage="1" showErrorMessage="1" promptTitle="TYPE OF LODGING FACILITY" prompt="COMM = Commercial Facility_x000a_FIELD = Field Facility (Employee Provided Meals)_x000a_STATE = State Facility (Meals Provided-No Per Diem)_x000a_NONC = Non-Commercial Facility" sqref="P9:Q23" xr:uid="{00000000-0002-0000-0400-00000A000000}">
      <formula1>fac</formula1>
    </dataValidation>
    <dataValidation allowBlank="1" showInputMessage="1" showErrorMessage="1" promptTitle="TOTAL" prompt="Equals Total of Traveler's Reimbursement Warrant Less Travel Advance Amounts" sqref="Z31:AE31" xr:uid="{1DE4CDB8-0B35-47F0-8EAC-B53BF282AFFF}"/>
    <dataValidation type="list" allowBlank="1" showErrorMessage="1" promptTitle="TYPE" prompt="AIR = Airfare_x000a_CADV = ATM Cash Advance_x000a_LODG = Lodging_x000a_LODG TAX = Taxable Lodging_x000a_M&amp;IE = Meals &amp; Incidentals_x000a_M&amp;IE TAX = Taxable Meals &amp; Incidentals_x000a_OTHER = Other Costs_x000a_REIMB = Reimb Travel Costs_x000a_SURF = Surface Transportation_x000a_TADV = Travel Advance" sqref="B28:C30 M28:N30 X28:Y30" xr:uid="{1264E45F-CA7A-4092-8A94-114A172602A6}">
      <formula1>TYP_TRAV</formula1>
    </dataValidation>
    <dataValidation type="list" allowBlank="1" showErrorMessage="1" promptTitle="TYPE" prompt="AIR = Airfare_x000a_CADV = ATM Cash Advance_x000a_COMM = Commission Sales (Ticket Agent Fee)_x000a_FEE = ATM Cash Advance Fee_x000a_LODG = Lodging_x000a_M&amp;IE = Meals &amp; Incidentals_x000a_OTHER = Other Costs_x000a_SURF = Surface Transportation" sqref="A35:B49" xr:uid="{A605D527-98F5-4D0C-8BE9-F6D76D25EB94}">
      <formula1>TYP_STATE</formula1>
    </dataValidation>
    <dataValidation allowBlank="1" showErrorMessage="1" promptTitle="IRIS OBJECT (FOR EE TRAVEL)" prompt="In-State / Out-of-State_x000a_2000 / 2012 = Airfare_x000a_2001 / 2013 = Surface Transport_x000a_2002 / 2014 = Lodging_x000a_2036 = ATM Cash Adv Fee_x000a_3069 = Ticket Agent Fee" sqref="X35:Y49" xr:uid="{C9AB4ECA-2F53-44B4-9C9A-49BA9DB943CE}"/>
    <dataValidation type="list" errorStyle="information" allowBlank="1" showErrorMessage="1" errorTitle="AKSAS REF ID" error="Please select from the list of available AKSAS Reference types. If the needed reference does not appear in the drop-down list, please enter your reference type." promptTitle="REF ID" prompt="ACC = Account Number_x000a_CAR = Vehicle Rentals_x000a_CO = Contract Number_x000a_CUS = Customer Number_x000a_DO = Delivery Order Number_x000a_INV = Invoice Number_x000a_LOD = Lodging_x000a_MCC = Merchant Category Code_x000a_TKT = Airline Ticket Number_x000a_UDR = User Defined Reference" sqref="C35:D49" xr:uid="{E0296A79-73EA-42F1-BB8B-18D487F0DF4F}">
      <formula1>REF</formula1>
    </dataValidation>
    <dataValidation type="custom" allowBlank="1" showInputMessage="1" showErrorMessage="1" errorTitle="CASH ADVANCE" error="Amount entered for Cash Advance (CADV) TYPE must be negative (less than $0)." sqref="D28:F30 O28:Q30 Z28:AB30" xr:uid="{9ACF982C-C7F5-4495-97C8-D4342071C2F4}">
      <formula1>NOT(AND(B28="C ADV",D28&gt;=0))</formula1>
    </dataValidation>
  </dataValidations>
  <printOptions horizontalCentered="1" verticalCentered="1"/>
  <pageMargins left="0.25" right="0.25" top="0.25" bottom="0.35" header="0.25" footer="0.2"/>
  <pageSetup fitToWidth="0" orientation="portrait" cellComments="asDisplayed" r:id="rId1"/>
  <headerFooter>
    <oddFooter>&amp;R&amp;8&amp;"Calibri"Printed: &amp;D | Form Revised: 01/04/2024</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tabColor theme="6" tint="0.59999389629810485"/>
  </sheetPr>
  <dimension ref="A1:BU56"/>
  <sheetViews>
    <sheetView showGridLines="0" zoomScaleNormal="100" workbookViewId="0">
      <pane ySplit="8" topLeftCell="A9" activePane="bottomLeft" state="frozen"/>
      <selection activeCell="A9" sqref="A9:C9"/>
      <selection pane="bottomLeft" activeCell="A9" sqref="A9:C9"/>
    </sheetView>
  </sheetViews>
  <sheetFormatPr defaultColWidth="3.33203125" defaultRowHeight="14.4" x14ac:dyDescent="0.3"/>
  <cols>
    <col min="1" max="1" width="3.33203125" style="17" customWidth="1"/>
    <col min="2" max="3" width="3.33203125" style="17"/>
    <col min="4" max="4" width="3.33203125" style="17" customWidth="1"/>
    <col min="5" max="5" width="3.33203125" style="17"/>
    <col min="6" max="6" width="3.33203125" style="17" customWidth="1"/>
    <col min="7" max="11" width="3.33203125" style="17"/>
    <col min="12" max="12" width="3.33203125" style="17" customWidth="1"/>
    <col min="13" max="14" width="3.33203125" style="17"/>
    <col min="15" max="16" width="3.33203125" style="17" customWidth="1"/>
    <col min="17" max="17" width="3.33203125" style="17"/>
    <col min="18" max="18" width="3.33203125" style="17" customWidth="1"/>
    <col min="19" max="19" width="3.33203125" style="17"/>
    <col min="20" max="20" width="3.44140625" style="17" customWidth="1"/>
    <col min="21" max="27" width="3.33203125" style="17" customWidth="1"/>
    <col min="28" max="31" width="3.33203125" style="17"/>
    <col min="32" max="32" width="3.33203125" hidden="1" customWidth="1"/>
    <col min="33" max="33" width="30.5546875" style="46" hidden="1" customWidth="1"/>
    <col min="34" max="34" width="10.5546875" style="14" customWidth="1"/>
    <col min="35" max="35" width="3.33203125" style="14" customWidth="1"/>
    <col min="36" max="44" width="3.33203125" style="17" customWidth="1"/>
    <col min="45" max="68" width="3.33203125" style="17"/>
    <col min="69" max="16384" width="3.33203125" style="10"/>
  </cols>
  <sheetData>
    <row r="1" spans="1:68" ht="14.4" customHeight="1" x14ac:dyDescent="0.3">
      <c r="A1" s="963" t="s">
        <v>73</v>
      </c>
      <c r="B1" s="964"/>
      <c r="C1" s="964"/>
      <c r="D1" s="964"/>
      <c r="E1" s="964"/>
      <c r="F1" s="964"/>
      <c r="G1" s="964"/>
      <c r="H1" s="964"/>
      <c r="I1" s="20"/>
      <c r="J1" s="21"/>
      <c r="K1" s="965" t="s">
        <v>75</v>
      </c>
      <c r="L1" s="965"/>
      <c r="M1" s="965"/>
      <c r="N1" s="965"/>
      <c r="O1" s="965"/>
      <c r="P1" s="965"/>
      <c r="Q1" s="965"/>
      <c r="R1" s="966"/>
      <c r="S1" s="112"/>
      <c r="T1" s="112" t="s">
        <v>18</v>
      </c>
      <c r="U1" s="112"/>
      <c r="V1" s="971" t="s">
        <v>146</v>
      </c>
      <c r="W1" s="972"/>
      <c r="X1" s="972"/>
      <c r="Y1" s="972"/>
      <c r="Z1" s="973"/>
      <c r="AA1" s="971" t="s">
        <v>334</v>
      </c>
      <c r="AB1" s="972"/>
      <c r="AC1" s="972"/>
      <c r="AD1" s="972"/>
      <c r="AE1" s="974"/>
      <c r="AG1" s="17"/>
    </row>
    <row r="2" spans="1:68" ht="14.4" customHeight="1" x14ac:dyDescent="0.3">
      <c r="A2" s="969" t="s">
        <v>74</v>
      </c>
      <c r="B2" s="970"/>
      <c r="C2" s="970"/>
      <c r="D2" s="970"/>
      <c r="E2" s="970"/>
      <c r="F2" s="970"/>
      <c r="G2" s="970"/>
      <c r="H2" s="970"/>
      <c r="I2" s="12"/>
      <c r="J2" s="12"/>
      <c r="K2" s="967"/>
      <c r="L2" s="967"/>
      <c r="M2" s="967"/>
      <c r="N2" s="967"/>
      <c r="O2" s="967"/>
      <c r="P2" s="967"/>
      <c r="Q2" s="967"/>
      <c r="R2" s="968"/>
      <c r="S2" s="1039" t="str">
        <f>IF(empl_num="","",empl_num)</f>
        <v xml:space="preserve"> </v>
      </c>
      <c r="T2" s="1040"/>
      <c r="U2" s="1041"/>
      <c r="V2" s="1039" t="str">
        <f>IF(ta_num="","",ta_num)</f>
        <v xml:space="preserve"> </v>
      </c>
      <c r="W2" s="1040"/>
      <c r="X2" s="1040"/>
      <c r="Y2" s="1040"/>
      <c r="Z2" s="1041"/>
      <c r="AA2" s="1042" t="str">
        <f>IF(TAPO="","",TAPO)</f>
        <v xml:space="preserve"> </v>
      </c>
      <c r="AB2" s="1043"/>
      <c r="AC2" s="1043"/>
      <c r="AD2" s="1043"/>
      <c r="AE2" s="1044"/>
      <c r="AG2" s="17"/>
    </row>
    <row r="3" spans="1:68" s="16" customFormat="1" ht="12" customHeight="1" x14ac:dyDescent="0.25">
      <c r="A3" s="950" t="s">
        <v>1</v>
      </c>
      <c r="B3" s="942"/>
      <c r="C3" s="942"/>
      <c r="D3" s="942"/>
      <c r="E3" s="942"/>
      <c r="F3" s="942"/>
      <c r="G3" s="942"/>
      <c r="H3" s="942"/>
      <c r="I3" s="942"/>
      <c r="J3" s="942"/>
      <c r="K3" s="942"/>
      <c r="L3" s="943"/>
      <c r="M3" s="941" t="s">
        <v>2</v>
      </c>
      <c r="N3" s="942"/>
      <c r="O3" s="942"/>
      <c r="P3" s="942"/>
      <c r="Q3" s="942"/>
      <c r="R3" s="942"/>
      <c r="S3" s="942"/>
      <c r="T3" s="942"/>
      <c r="U3" s="941" t="s">
        <v>287</v>
      </c>
      <c r="V3" s="942"/>
      <c r="W3" s="942"/>
      <c r="X3" s="942"/>
      <c r="Y3" s="942"/>
      <c r="Z3" s="943"/>
      <c r="AA3" s="242" t="s">
        <v>5</v>
      </c>
      <c r="AB3" s="242"/>
      <c r="AC3" s="242"/>
      <c r="AD3" s="242"/>
      <c r="AE3" s="243"/>
      <c r="AF3" s="45"/>
    </row>
    <row r="4" spans="1:68" x14ac:dyDescent="0.3">
      <c r="A4" s="951" t="str">
        <f>IF(trav_name="","",trav_name)</f>
        <v xml:space="preserve"> </v>
      </c>
      <c r="B4" s="385"/>
      <c r="C4" s="385"/>
      <c r="D4" s="385"/>
      <c r="E4" s="385"/>
      <c r="F4" s="385"/>
      <c r="G4" s="385"/>
      <c r="H4" s="385"/>
      <c r="I4" s="385"/>
      <c r="J4" s="385"/>
      <c r="K4" s="385"/>
      <c r="L4" s="386"/>
      <c r="M4" s="952" t="str">
        <f>IF(trav_title="","",trav_title)</f>
        <v xml:space="preserve"> </v>
      </c>
      <c r="N4" s="953"/>
      <c r="O4" s="953"/>
      <c r="P4" s="953"/>
      <c r="Q4" s="953"/>
      <c r="R4" s="953"/>
      <c r="S4" s="953"/>
      <c r="T4" s="953"/>
      <c r="U4" s="944" t="str">
        <f>IF(dept_opt="","",dept_opt)</f>
        <v xml:space="preserve"> </v>
      </c>
      <c r="V4" s="945"/>
      <c r="W4" s="945"/>
      <c r="X4" s="945"/>
      <c r="Y4" s="945"/>
      <c r="Z4" s="946"/>
      <c r="AA4" s="944" t="str">
        <f>IF(div="","",div)</f>
        <v xml:space="preserve"> </v>
      </c>
      <c r="AB4" s="945"/>
      <c r="AC4" s="945"/>
      <c r="AD4" s="945"/>
      <c r="AE4" s="947"/>
      <c r="AF4" s="45"/>
      <c r="AG4" s="17"/>
      <c r="AH4" s="17"/>
      <c r="AI4" s="17"/>
      <c r="AN4" s="10"/>
      <c r="AO4" s="10"/>
      <c r="AP4" s="10"/>
      <c r="AQ4" s="10"/>
      <c r="AR4" s="10"/>
      <c r="AS4" s="10"/>
      <c r="AT4" s="10"/>
      <c r="AU4" s="10"/>
      <c r="AV4" s="10"/>
      <c r="AW4" s="10"/>
      <c r="AX4" s="10"/>
      <c r="BO4" s="10"/>
      <c r="BP4" s="10"/>
    </row>
    <row r="5" spans="1:68" ht="15.6" x14ac:dyDescent="0.3">
      <c r="A5" s="676" t="s">
        <v>138</v>
      </c>
      <c r="B5" s="677"/>
      <c r="C5" s="677"/>
      <c r="D5" s="677"/>
      <c r="E5" s="677"/>
      <c r="F5" s="677"/>
      <c r="G5" s="677"/>
      <c r="H5" s="677"/>
      <c r="I5" s="677"/>
      <c r="J5" s="677"/>
      <c r="K5" s="677"/>
      <c r="L5" s="677"/>
      <c r="M5" s="677"/>
      <c r="N5" s="677"/>
      <c r="O5" s="677"/>
      <c r="P5" s="677"/>
      <c r="Q5" s="677"/>
      <c r="R5" s="677"/>
      <c r="S5" s="677"/>
      <c r="T5" s="677"/>
      <c r="U5" s="677"/>
      <c r="V5" s="677"/>
      <c r="W5" s="677"/>
      <c r="X5" s="677"/>
      <c r="Y5" s="677"/>
      <c r="Z5" s="677"/>
      <c r="AA5" s="677"/>
      <c r="AB5" s="677"/>
      <c r="AC5" s="677"/>
      <c r="AD5" s="677"/>
      <c r="AE5" s="678"/>
      <c r="AG5" s="17"/>
    </row>
    <row r="6" spans="1:68" x14ac:dyDescent="0.3">
      <c r="A6" s="654" t="s">
        <v>324</v>
      </c>
      <c r="B6" s="655"/>
      <c r="C6" s="655"/>
      <c r="D6" s="655"/>
      <c r="E6" s="655"/>
      <c r="F6" s="655"/>
      <c r="G6" s="655"/>
      <c r="H6" s="655"/>
      <c r="I6" s="655"/>
      <c r="J6" s="655"/>
      <c r="K6" s="655"/>
      <c r="L6" s="655"/>
      <c r="M6" s="655"/>
      <c r="N6" s="655"/>
      <c r="O6" s="655"/>
      <c r="P6" s="655"/>
      <c r="Q6" s="655"/>
      <c r="R6" s="655"/>
      <c r="S6" s="655"/>
      <c r="T6" s="655"/>
      <c r="U6" s="655"/>
      <c r="V6" s="655"/>
      <c r="W6" s="655"/>
      <c r="X6" s="655"/>
      <c r="Y6" s="655"/>
      <c r="Z6" s="655"/>
      <c r="AA6" s="655"/>
      <c r="AB6" s="655"/>
      <c r="AC6" s="655"/>
      <c r="AD6" s="655"/>
      <c r="AE6" s="683"/>
      <c r="AG6" s="17"/>
    </row>
    <row r="7" spans="1:68" ht="15" customHeight="1" x14ac:dyDescent="0.3">
      <c r="A7" s="654" t="s">
        <v>0</v>
      </c>
      <c r="B7" s="655"/>
      <c r="C7" s="656"/>
      <c r="D7" s="709" t="s">
        <v>13</v>
      </c>
      <c r="E7" s="709"/>
      <c r="F7" s="709"/>
      <c r="G7" s="709"/>
      <c r="H7" s="709"/>
      <c r="I7" s="709"/>
      <c r="J7" s="709"/>
      <c r="K7" s="709"/>
      <c r="L7" s="709"/>
      <c r="M7" s="709"/>
      <c r="N7" s="675" t="s">
        <v>90</v>
      </c>
      <c r="O7" s="675"/>
      <c r="P7" s="675" t="s">
        <v>28</v>
      </c>
      <c r="Q7" s="675"/>
      <c r="R7" s="675" t="s">
        <v>27</v>
      </c>
      <c r="S7" s="675"/>
      <c r="T7" s="666" t="s">
        <v>191</v>
      </c>
      <c r="U7" s="667"/>
      <c r="V7" s="667"/>
      <c r="W7" s="668"/>
      <c r="X7" s="667" t="s">
        <v>102</v>
      </c>
      <c r="Y7" s="667"/>
      <c r="Z7" s="667"/>
      <c r="AA7" s="667"/>
      <c r="AB7" s="667"/>
      <c r="AC7" s="668"/>
      <c r="AD7" s="705" t="s">
        <v>8</v>
      </c>
      <c r="AE7" s="683"/>
      <c r="AG7" s="17"/>
    </row>
    <row r="8" spans="1:68" ht="15" customHeight="1" x14ac:dyDescent="0.3">
      <c r="A8" s="657"/>
      <c r="B8" s="658"/>
      <c r="C8" s="659"/>
      <c r="D8" s="709"/>
      <c r="E8" s="709"/>
      <c r="F8" s="709"/>
      <c r="G8" s="709"/>
      <c r="H8" s="709"/>
      <c r="I8" s="709"/>
      <c r="J8" s="709"/>
      <c r="K8" s="709"/>
      <c r="L8" s="709"/>
      <c r="M8" s="709"/>
      <c r="N8" s="675"/>
      <c r="O8" s="675"/>
      <c r="P8" s="675"/>
      <c r="Q8" s="675"/>
      <c r="R8" s="675"/>
      <c r="S8" s="675"/>
      <c r="T8" s="684" t="s">
        <v>192</v>
      </c>
      <c r="U8" s="669"/>
      <c r="V8" s="669" t="s">
        <v>8</v>
      </c>
      <c r="W8" s="670"/>
      <c r="X8" s="669" t="s">
        <v>21</v>
      </c>
      <c r="Y8" s="669"/>
      <c r="Z8" s="669"/>
      <c r="AA8" s="669" t="s">
        <v>14</v>
      </c>
      <c r="AB8" s="669"/>
      <c r="AC8" s="670"/>
      <c r="AD8" s="706"/>
      <c r="AE8" s="707"/>
      <c r="AG8" s="17"/>
    </row>
    <row r="9" spans="1:68" x14ac:dyDescent="0.3">
      <c r="A9" s="1047"/>
      <c r="B9" s="1048"/>
      <c r="C9" s="1048"/>
      <c r="D9" s="1050"/>
      <c r="E9" s="1050"/>
      <c r="F9" s="1050"/>
      <c r="G9" s="1050"/>
      <c r="H9" s="1050"/>
      <c r="I9" s="1050"/>
      <c r="J9" s="1050"/>
      <c r="K9" s="1050"/>
      <c r="L9" s="1050"/>
      <c r="M9" s="1050"/>
      <c r="N9" s="862"/>
      <c r="O9" s="862"/>
      <c r="P9" s="1051"/>
      <c r="Q9" s="1052"/>
      <c r="R9" s="1053"/>
      <c r="S9" s="1054"/>
      <c r="T9" s="1055">
        <f t="shared" ref="T9:T23" si="0">IF(OR(A9="", R9=""),0,(IF(A9&gt;=mileagedate1,ROUND(R9*mileagerate1,3),ROUND(R9*mileagerate2,3))))</f>
        <v>0</v>
      </c>
      <c r="U9" s="1055"/>
      <c r="V9" s="1056"/>
      <c r="W9" s="1056"/>
      <c r="X9" s="1057"/>
      <c r="Y9" s="1056"/>
      <c r="Z9" s="1056"/>
      <c r="AA9" s="1056"/>
      <c r="AB9" s="1056"/>
      <c r="AC9" s="1056"/>
      <c r="AD9" s="1056"/>
      <c r="AE9" s="1067"/>
      <c r="AG9" s="131">
        <f>D9</f>
        <v>0</v>
      </c>
    </row>
    <row r="10" spans="1:68" x14ac:dyDescent="0.3">
      <c r="A10" s="1058"/>
      <c r="B10" s="1059"/>
      <c r="C10" s="1059"/>
      <c r="D10" s="1060"/>
      <c r="E10" s="1060"/>
      <c r="F10" s="1060"/>
      <c r="G10" s="1060"/>
      <c r="H10" s="1060"/>
      <c r="I10" s="1060"/>
      <c r="J10" s="1060"/>
      <c r="K10" s="1060"/>
      <c r="L10" s="1060"/>
      <c r="M10" s="1060"/>
      <c r="N10" s="842"/>
      <c r="O10" s="842"/>
      <c r="P10" s="1061"/>
      <c r="Q10" s="1062"/>
      <c r="R10" s="1063"/>
      <c r="S10" s="1064"/>
      <c r="T10" s="1065">
        <f t="shared" si="0"/>
        <v>0</v>
      </c>
      <c r="U10" s="1065"/>
      <c r="V10" s="1045"/>
      <c r="W10" s="1045"/>
      <c r="X10" s="1066"/>
      <c r="Y10" s="1045"/>
      <c r="Z10" s="1045"/>
      <c r="AA10" s="1045"/>
      <c r="AB10" s="1045"/>
      <c r="AC10" s="1045"/>
      <c r="AD10" s="1045"/>
      <c r="AE10" s="1046"/>
      <c r="AG10" s="131">
        <f t="shared" ref="AG10:AG23" si="1">D10</f>
        <v>0</v>
      </c>
    </row>
    <row r="11" spans="1:68" x14ac:dyDescent="0.3">
      <c r="A11" s="1058"/>
      <c r="B11" s="1059"/>
      <c r="C11" s="1059"/>
      <c r="D11" s="1060"/>
      <c r="E11" s="1060"/>
      <c r="F11" s="1060"/>
      <c r="G11" s="1060"/>
      <c r="H11" s="1060"/>
      <c r="I11" s="1060"/>
      <c r="J11" s="1060"/>
      <c r="K11" s="1060"/>
      <c r="L11" s="1060"/>
      <c r="M11" s="1060"/>
      <c r="N11" s="842"/>
      <c r="O11" s="842"/>
      <c r="P11" s="1061"/>
      <c r="Q11" s="1062"/>
      <c r="R11" s="1063"/>
      <c r="S11" s="1064"/>
      <c r="T11" s="1065">
        <f t="shared" si="0"/>
        <v>0</v>
      </c>
      <c r="U11" s="1065"/>
      <c r="V11" s="1045"/>
      <c r="W11" s="1045"/>
      <c r="X11" s="1066"/>
      <c r="Y11" s="1045"/>
      <c r="Z11" s="1045"/>
      <c r="AA11" s="1045"/>
      <c r="AB11" s="1045"/>
      <c r="AC11" s="1045"/>
      <c r="AD11" s="1045"/>
      <c r="AE11" s="1046"/>
      <c r="AG11" s="131">
        <f t="shared" si="1"/>
        <v>0</v>
      </c>
    </row>
    <row r="12" spans="1:68" x14ac:dyDescent="0.3">
      <c r="A12" s="1058"/>
      <c r="B12" s="1059"/>
      <c r="C12" s="1059"/>
      <c r="D12" s="1060"/>
      <c r="E12" s="1060"/>
      <c r="F12" s="1060"/>
      <c r="G12" s="1060"/>
      <c r="H12" s="1060"/>
      <c r="I12" s="1060"/>
      <c r="J12" s="1060"/>
      <c r="K12" s="1060"/>
      <c r="L12" s="1060"/>
      <c r="M12" s="1060"/>
      <c r="N12" s="842"/>
      <c r="O12" s="842"/>
      <c r="P12" s="1061"/>
      <c r="Q12" s="1062"/>
      <c r="R12" s="1063"/>
      <c r="S12" s="1064"/>
      <c r="T12" s="1065">
        <f t="shared" si="0"/>
        <v>0</v>
      </c>
      <c r="U12" s="1065"/>
      <c r="V12" s="1045"/>
      <c r="W12" s="1045"/>
      <c r="X12" s="1066"/>
      <c r="Y12" s="1045"/>
      <c r="Z12" s="1045"/>
      <c r="AA12" s="1045"/>
      <c r="AB12" s="1045"/>
      <c r="AC12" s="1045"/>
      <c r="AD12" s="1045"/>
      <c r="AE12" s="1046"/>
      <c r="AG12" s="131">
        <f t="shared" si="1"/>
        <v>0</v>
      </c>
    </row>
    <row r="13" spans="1:68" x14ac:dyDescent="0.3">
      <c r="A13" s="1058"/>
      <c r="B13" s="1059"/>
      <c r="C13" s="1059"/>
      <c r="D13" s="1060"/>
      <c r="E13" s="1060"/>
      <c r="F13" s="1060"/>
      <c r="G13" s="1060"/>
      <c r="H13" s="1060"/>
      <c r="I13" s="1060"/>
      <c r="J13" s="1060"/>
      <c r="K13" s="1060"/>
      <c r="L13" s="1060"/>
      <c r="M13" s="1060"/>
      <c r="N13" s="842"/>
      <c r="O13" s="842"/>
      <c r="P13" s="1061"/>
      <c r="Q13" s="1062"/>
      <c r="R13" s="1063"/>
      <c r="S13" s="1064"/>
      <c r="T13" s="1065">
        <f t="shared" si="0"/>
        <v>0</v>
      </c>
      <c r="U13" s="1065"/>
      <c r="V13" s="1045"/>
      <c r="W13" s="1045"/>
      <c r="X13" s="1066"/>
      <c r="Y13" s="1045"/>
      <c r="Z13" s="1045"/>
      <c r="AA13" s="1045"/>
      <c r="AB13" s="1045"/>
      <c r="AC13" s="1045"/>
      <c r="AD13" s="1045"/>
      <c r="AE13" s="1046"/>
      <c r="AG13" s="131">
        <f t="shared" si="1"/>
        <v>0</v>
      </c>
    </row>
    <row r="14" spans="1:68" x14ac:dyDescent="0.3">
      <c r="A14" s="1058"/>
      <c r="B14" s="1059"/>
      <c r="C14" s="1059"/>
      <c r="D14" s="1060"/>
      <c r="E14" s="1060"/>
      <c r="F14" s="1060"/>
      <c r="G14" s="1060"/>
      <c r="H14" s="1060"/>
      <c r="I14" s="1060"/>
      <c r="J14" s="1060"/>
      <c r="K14" s="1060"/>
      <c r="L14" s="1060"/>
      <c r="M14" s="1060"/>
      <c r="N14" s="842"/>
      <c r="O14" s="842"/>
      <c r="P14" s="1061"/>
      <c r="Q14" s="1062"/>
      <c r="R14" s="1063"/>
      <c r="S14" s="1064"/>
      <c r="T14" s="1065">
        <f t="shared" si="0"/>
        <v>0</v>
      </c>
      <c r="U14" s="1065"/>
      <c r="V14" s="1045"/>
      <c r="W14" s="1045"/>
      <c r="X14" s="1066"/>
      <c r="Y14" s="1045"/>
      <c r="Z14" s="1045"/>
      <c r="AA14" s="1045"/>
      <c r="AB14" s="1045"/>
      <c r="AC14" s="1045"/>
      <c r="AD14" s="1045"/>
      <c r="AE14" s="1046"/>
      <c r="AG14" s="131">
        <f t="shared" si="1"/>
        <v>0</v>
      </c>
    </row>
    <row r="15" spans="1:68" x14ac:dyDescent="0.3">
      <c r="A15" s="1058"/>
      <c r="B15" s="1059"/>
      <c r="C15" s="1059"/>
      <c r="D15" s="1060"/>
      <c r="E15" s="1060"/>
      <c r="F15" s="1060"/>
      <c r="G15" s="1060"/>
      <c r="H15" s="1060"/>
      <c r="I15" s="1060"/>
      <c r="J15" s="1060"/>
      <c r="K15" s="1060"/>
      <c r="L15" s="1060"/>
      <c r="M15" s="1060"/>
      <c r="N15" s="842"/>
      <c r="O15" s="842"/>
      <c r="P15" s="1061"/>
      <c r="Q15" s="1062"/>
      <c r="R15" s="1063"/>
      <c r="S15" s="1064"/>
      <c r="T15" s="1065">
        <f t="shared" si="0"/>
        <v>0</v>
      </c>
      <c r="U15" s="1065"/>
      <c r="V15" s="1045"/>
      <c r="W15" s="1045"/>
      <c r="X15" s="1066"/>
      <c r="Y15" s="1045"/>
      <c r="Z15" s="1045"/>
      <c r="AA15" s="1045"/>
      <c r="AB15" s="1045"/>
      <c r="AC15" s="1045"/>
      <c r="AD15" s="1045"/>
      <c r="AE15" s="1046"/>
      <c r="AG15" s="131">
        <f t="shared" si="1"/>
        <v>0</v>
      </c>
    </row>
    <row r="16" spans="1:68" x14ac:dyDescent="0.3">
      <c r="A16" s="1058"/>
      <c r="B16" s="1059"/>
      <c r="C16" s="1059"/>
      <c r="D16" s="1060"/>
      <c r="E16" s="1060"/>
      <c r="F16" s="1060"/>
      <c r="G16" s="1060"/>
      <c r="H16" s="1060"/>
      <c r="I16" s="1060"/>
      <c r="J16" s="1060"/>
      <c r="K16" s="1060"/>
      <c r="L16" s="1060"/>
      <c r="M16" s="1060"/>
      <c r="N16" s="842"/>
      <c r="O16" s="842"/>
      <c r="P16" s="1061"/>
      <c r="Q16" s="1062"/>
      <c r="R16" s="1063"/>
      <c r="S16" s="1064"/>
      <c r="T16" s="1065">
        <f t="shared" si="0"/>
        <v>0</v>
      </c>
      <c r="U16" s="1065"/>
      <c r="V16" s="1045"/>
      <c r="W16" s="1045"/>
      <c r="X16" s="1066"/>
      <c r="Y16" s="1045"/>
      <c r="Z16" s="1045"/>
      <c r="AA16" s="1045"/>
      <c r="AB16" s="1045"/>
      <c r="AC16" s="1045"/>
      <c r="AD16" s="1045"/>
      <c r="AE16" s="1046"/>
      <c r="AG16" s="131">
        <f t="shared" si="1"/>
        <v>0</v>
      </c>
    </row>
    <row r="17" spans="1:73" x14ac:dyDescent="0.3">
      <c r="A17" s="1058"/>
      <c r="B17" s="1059"/>
      <c r="C17" s="1059"/>
      <c r="D17" s="1060"/>
      <c r="E17" s="1060"/>
      <c r="F17" s="1060"/>
      <c r="G17" s="1060"/>
      <c r="H17" s="1060"/>
      <c r="I17" s="1060"/>
      <c r="J17" s="1060"/>
      <c r="K17" s="1060"/>
      <c r="L17" s="1060"/>
      <c r="M17" s="1060"/>
      <c r="N17" s="842"/>
      <c r="O17" s="842"/>
      <c r="P17" s="1061"/>
      <c r="Q17" s="1062"/>
      <c r="R17" s="1063"/>
      <c r="S17" s="1064"/>
      <c r="T17" s="1065">
        <f t="shared" si="0"/>
        <v>0</v>
      </c>
      <c r="U17" s="1065"/>
      <c r="V17" s="1045"/>
      <c r="W17" s="1045"/>
      <c r="X17" s="1066"/>
      <c r="Y17" s="1045"/>
      <c r="Z17" s="1045"/>
      <c r="AA17" s="1045"/>
      <c r="AB17" s="1045"/>
      <c r="AC17" s="1045"/>
      <c r="AD17" s="1045"/>
      <c r="AE17" s="1046"/>
      <c r="AG17" s="131">
        <f t="shared" si="1"/>
        <v>0</v>
      </c>
    </row>
    <row r="18" spans="1:73" x14ac:dyDescent="0.3">
      <c r="A18" s="1058"/>
      <c r="B18" s="1059"/>
      <c r="C18" s="1059"/>
      <c r="D18" s="1060"/>
      <c r="E18" s="1060"/>
      <c r="F18" s="1060"/>
      <c r="G18" s="1060"/>
      <c r="H18" s="1060"/>
      <c r="I18" s="1060"/>
      <c r="J18" s="1060"/>
      <c r="K18" s="1060"/>
      <c r="L18" s="1060"/>
      <c r="M18" s="1060"/>
      <c r="N18" s="842"/>
      <c r="O18" s="842"/>
      <c r="P18" s="1061"/>
      <c r="Q18" s="1062"/>
      <c r="R18" s="1063"/>
      <c r="S18" s="1064"/>
      <c r="T18" s="1065">
        <f t="shared" si="0"/>
        <v>0</v>
      </c>
      <c r="U18" s="1065"/>
      <c r="V18" s="1045"/>
      <c r="W18" s="1045"/>
      <c r="X18" s="1066"/>
      <c r="Y18" s="1045"/>
      <c r="Z18" s="1045"/>
      <c r="AA18" s="1045"/>
      <c r="AB18" s="1045"/>
      <c r="AC18" s="1045"/>
      <c r="AD18" s="1045"/>
      <c r="AE18" s="1046"/>
      <c r="AG18" s="131">
        <f t="shared" si="1"/>
        <v>0</v>
      </c>
    </row>
    <row r="19" spans="1:73" x14ac:dyDescent="0.3">
      <c r="A19" s="1058"/>
      <c r="B19" s="1059"/>
      <c r="C19" s="1059"/>
      <c r="D19" s="1060"/>
      <c r="E19" s="1060"/>
      <c r="F19" s="1060"/>
      <c r="G19" s="1060"/>
      <c r="H19" s="1060"/>
      <c r="I19" s="1060"/>
      <c r="J19" s="1060"/>
      <c r="K19" s="1060"/>
      <c r="L19" s="1060"/>
      <c r="M19" s="1060"/>
      <c r="N19" s="842"/>
      <c r="O19" s="842"/>
      <c r="P19" s="1061"/>
      <c r="Q19" s="1062"/>
      <c r="R19" s="1063"/>
      <c r="S19" s="1064"/>
      <c r="T19" s="1065">
        <f t="shared" si="0"/>
        <v>0</v>
      </c>
      <c r="U19" s="1065"/>
      <c r="V19" s="1045"/>
      <c r="W19" s="1045"/>
      <c r="X19" s="1066"/>
      <c r="Y19" s="1045"/>
      <c r="Z19" s="1045"/>
      <c r="AA19" s="1045"/>
      <c r="AB19" s="1045"/>
      <c r="AC19" s="1045"/>
      <c r="AD19" s="1045"/>
      <c r="AE19" s="1046"/>
      <c r="AG19" s="131">
        <f t="shared" si="1"/>
        <v>0</v>
      </c>
    </row>
    <row r="20" spans="1:73" x14ac:dyDescent="0.3">
      <c r="A20" s="1058"/>
      <c r="B20" s="1059"/>
      <c r="C20" s="1059"/>
      <c r="D20" s="1060"/>
      <c r="E20" s="1060"/>
      <c r="F20" s="1060"/>
      <c r="G20" s="1060"/>
      <c r="H20" s="1060"/>
      <c r="I20" s="1060"/>
      <c r="J20" s="1060"/>
      <c r="K20" s="1060"/>
      <c r="L20" s="1060"/>
      <c r="M20" s="1060"/>
      <c r="N20" s="842"/>
      <c r="O20" s="842"/>
      <c r="P20" s="1061"/>
      <c r="Q20" s="1062"/>
      <c r="R20" s="1063"/>
      <c r="S20" s="1064"/>
      <c r="T20" s="1065">
        <f t="shared" si="0"/>
        <v>0</v>
      </c>
      <c r="U20" s="1065"/>
      <c r="V20" s="1045"/>
      <c r="W20" s="1045"/>
      <c r="X20" s="1066"/>
      <c r="Y20" s="1045"/>
      <c r="Z20" s="1045"/>
      <c r="AA20" s="1045"/>
      <c r="AB20" s="1045"/>
      <c r="AC20" s="1045"/>
      <c r="AD20" s="1045"/>
      <c r="AE20" s="1046"/>
      <c r="AG20" s="131">
        <f t="shared" si="1"/>
        <v>0</v>
      </c>
    </row>
    <row r="21" spans="1:73" x14ac:dyDescent="0.3">
      <c r="A21" s="1058"/>
      <c r="B21" s="1059"/>
      <c r="C21" s="1059"/>
      <c r="D21" s="1060"/>
      <c r="E21" s="1060"/>
      <c r="F21" s="1060"/>
      <c r="G21" s="1060"/>
      <c r="H21" s="1060"/>
      <c r="I21" s="1060"/>
      <c r="J21" s="1060"/>
      <c r="K21" s="1060"/>
      <c r="L21" s="1060"/>
      <c r="M21" s="1060"/>
      <c r="N21" s="842"/>
      <c r="O21" s="842"/>
      <c r="P21" s="1061"/>
      <c r="Q21" s="1062"/>
      <c r="R21" s="1063"/>
      <c r="S21" s="1064"/>
      <c r="T21" s="1065">
        <f t="shared" si="0"/>
        <v>0</v>
      </c>
      <c r="U21" s="1065"/>
      <c r="V21" s="1045"/>
      <c r="W21" s="1045"/>
      <c r="X21" s="1066"/>
      <c r="Y21" s="1045"/>
      <c r="Z21" s="1045"/>
      <c r="AA21" s="1045"/>
      <c r="AB21" s="1045"/>
      <c r="AC21" s="1045"/>
      <c r="AD21" s="1045"/>
      <c r="AE21" s="1046"/>
      <c r="AG21" s="131">
        <f t="shared" si="1"/>
        <v>0</v>
      </c>
    </row>
    <row r="22" spans="1:73" x14ac:dyDescent="0.3">
      <c r="A22" s="1058"/>
      <c r="B22" s="1059"/>
      <c r="C22" s="1059"/>
      <c r="D22" s="1060"/>
      <c r="E22" s="1060"/>
      <c r="F22" s="1060"/>
      <c r="G22" s="1060"/>
      <c r="H22" s="1060"/>
      <c r="I22" s="1060"/>
      <c r="J22" s="1060"/>
      <c r="K22" s="1060"/>
      <c r="L22" s="1060"/>
      <c r="M22" s="1060"/>
      <c r="N22" s="842"/>
      <c r="O22" s="842"/>
      <c r="P22" s="1061"/>
      <c r="Q22" s="1062"/>
      <c r="R22" s="1063"/>
      <c r="S22" s="1064"/>
      <c r="T22" s="1065">
        <f t="shared" si="0"/>
        <v>0</v>
      </c>
      <c r="U22" s="1065"/>
      <c r="V22" s="1045"/>
      <c r="W22" s="1045"/>
      <c r="X22" s="1066"/>
      <c r="Y22" s="1045"/>
      <c r="Z22" s="1045"/>
      <c r="AA22" s="1045"/>
      <c r="AB22" s="1045"/>
      <c r="AC22" s="1045"/>
      <c r="AD22" s="1045"/>
      <c r="AE22" s="1046"/>
      <c r="AG22" s="131">
        <f t="shared" si="1"/>
        <v>0</v>
      </c>
    </row>
    <row r="23" spans="1:73" x14ac:dyDescent="0.3">
      <c r="A23" s="1071"/>
      <c r="B23" s="1072"/>
      <c r="C23" s="1072"/>
      <c r="D23" s="1073"/>
      <c r="E23" s="1073"/>
      <c r="F23" s="1073"/>
      <c r="G23" s="1073"/>
      <c r="H23" s="1073"/>
      <c r="I23" s="1073"/>
      <c r="J23" s="1073"/>
      <c r="K23" s="1073"/>
      <c r="L23" s="1073"/>
      <c r="M23" s="1073"/>
      <c r="N23" s="885"/>
      <c r="O23" s="885"/>
      <c r="P23" s="1074"/>
      <c r="Q23" s="1075"/>
      <c r="R23" s="1076"/>
      <c r="S23" s="1077"/>
      <c r="T23" s="1078">
        <f t="shared" si="0"/>
        <v>0</v>
      </c>
      <c r="U23" s="1078"/>
      <c r="V23" s="1069"/>
      <c r="W23" s="1069"/>
      <c r="X23" s="1068"/>
      <c r="Y23" s="1069"/>
      <c r="Z23" s="1069"/>
      <c r="AA23" s="1069"/>
      <c r="AB23" s="1069"/>
      <c r="AC23" s="1069"/>
      <c r="AD23" s="1069"/>
      <c r="AE23" s="1070"/>
      <c r="AG23" s="131">
        <f t="shared" si="1"/>
        <v>0</v>
      </c>
    </row>
    <row r="24" spans="1:73" ht="14.4" customHeight="1" x14ac:dyDescent="0.3">
      <c r="A24" s="57"/>
      <c r="B24" s="58"/>
      <c r="C24" s="58"/>
      <c r="D24" s="58"/>
      <c r="E24" s="58"/>
      <c r="F24" s="58"/>
      <c r="G24" s="58"/>
      <c r="H24" s="58"/>
      <c r="I24" s="58"/>
      <c r="J24" s="58"/>
      <c r="K24" s="58"/>
      <c r="L24" s="948" t="s">
        <v>330</v>
      </c>
      <c r="M24" s="948"/>
      <c r="N24" s="948"/>
      <c r="O24" s="948"/>
      <c r="P24" s="948"/>
      <c r="Q24" s="948"/>
      <c r="R24" s="948"/>
      <c r="S24" s="949"/>
      <c r="T24" s="1006">
        <f>SUM(T9:W23)</f>
        <v>0</v>
      </c>
      <c r="U24" s="1007"/>
      <c r="V24" s="1007"/>
      <c r="W24" s="1008"/>
      <c r="X24" s="1006">
        <f>SUM(X9:Z23)</f>
        <v>0</v>
      </c>
      <c r="Y24" s="1007"/>
      <c r="Z24" s="1008"/>
      <c r="AA24" s="1006">
        <f>SUM(AA9:AC23)</f>
        <v>0</v>
      </c>
      <c r="AB24" s="1007"/>
      <c r="AC24" s="1008"/>
      <c r="AD24" s="1006">
        <f>SUM(AD9:AE23)</f>
        <v>0</v>
      </c>
      <c r="AE24" s="1009"/>
      <c r="AF24" s="17"/>
      <c r="AG24" s="17"/>
      <c r="AH24" s="17"/>
      <c r="AI24" s="17"/>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row>
    <row r="25" spans="1:73" x14ac:dyDescent="0.3">
      <c r="A25" s="847" t="s">
        <v>34</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1"/>
      <c r="AF25" s="17"/>
      <c r="AG25" s="17"/>
      <c r="AH25" s="17"/>
      <c r="AI25" s="17"/>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row>
    <row r="26" spans="1:73" ht="14.4" customHeight="1" x14ac:dyDescent="0.3">
      <c r="A26" s="892" t="s">
        <v>26</v>
      </c>
      <c r="B26" s="768" t="s">
        <v>25</v>
      </c>
      <c r="C26" s="780"/>
      <c r="D26" s="1003" t="s">
        <v>15</v>
      </c>
      <c r="E26" s="1004"/>
      <c r="F26" s="1005"/>
      <c r="G26" s="788" t="s">
        <v>286</v>
      </c>
      <c r="H26" s="788"/>
      <c r="I26" s="788"/>
      <c r="J26" s="86"/>
      <c r="K26" s="87"/>
      <c r="L26" s="788" t="s">
        <v>26</v>
      </c>
      <c r="M26" s="768" t="s">
        <v>25</v>
      </c>
      <c r="N26" s="780"/>
      <c r="O26" s="1003" t="s">
        <v>15</v>
      </c>
      <c r="P26" s="1004"/>
      <c r="Q26" s="1005"/>
      <c r="R26" s="788" t="s">
        <v>286</v>
      </c>
      <c r="S26" s="788"/>
      <c r="T26" s="788"/>
      <c r="U26" s="86"/>
      <c r="V26" s="87"/>
      <c r="W26" s="788" t="s">
        <v>26</v>
      </c>
      <c r="X26" s="768" t="s">
        <v>25</v>
      </c>
      <c r="Y26" s="780"/>
      <c r="Z26" s="1003" t="s">
        <v>15</v>
      </c>
      <c r="AA26" s="1004"/>
      <c r="AB26" s="1005"/>
      <c r="AC26" s="675" t="s">
        <v>286</v>
      </c>
      <c r="AD26" s="675"/>
      <c r="AE26" s="1002"/>
      <c r="AF26" s="53"/>
      <c r="AG26" s="10"/>
      <c r="AH26" s="297">
        <f>SUM(D28:F30,O28:Q30,Z28:AB30)-SUMIF(B28:C30,"*TAX*",D28:F30)-SUMIF(M28:N30,"*TAX*",O28:Q30)-SUMIF(X28:Y30,"*TAX*",Z28:AB30)</f>
        <v>0</v>
      </c>
      <c r="AI26" s="298" t="s">
        <v>108</v>
      </c>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row>
    <row r="27" spans="1:73" x14ac:dyDescent="0.3">
      <c r="A27" s="874"/>
      <c r="B27" s="770"/>
      <c r="C27" s="781"/>
      <c r="D27" s="770"/>
      <c r="E27" s="771"/>
      <c r="F27" s="781"/>
      <c r="G27" s="675"/>
      <c r="H27" s="675"/>
      <c r="I27" s="675"/>
      <c r="J27" s="86"/>
      <c r="K27" s="87"/>
      <c r="L27" s="675"/>
      <c r="M27" s="770"/>
      <c r="N27" s="781"/>
      <c r="O27" s="770"/>
      <c r="P27" s="771"/>
      <c r="Q27" s="781"/>
      <c r="R27" s="675"/>
      <c r="S27" s="675"/>
      <c r="T27" s="675"/>
      <c r="U27" s="86"/>
      <c r="V27" s="87"/>
      <c r="W27" s="675"/>
      <c r="X27" s="770"/>
      <c r="Y27" s="781"/>
      <c r="Z27" s="770"/>
      <c r="AA27" s="771"/>
      <c r="AB27" s="781"/>
      <c r="AC27" s="675"/>
      <c r="AD27" s="675"/>
      <c r="AE27" s="1002"/>
      <c r="AF27" s="54"/>
      <c r="AG27" s="10"/>
      <c r="AH27" s="297">
        <f>SUMIF(B28:C30,"*TAX*",D28:F30)+SUMIF(M28:N30,"*TAX*",O28:Q30)+SUMIF(X28:Y30,"*TAX*",Z28:AB30)</f>
        <v>0</v>
      </c>
      <c r="AI27" s="298" t="s">
        <v>788</v>
      </c>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row>
    <row r="28" spans="1:73" x14ac:dyDescent="0.3">
      <c r="A28" s="22">
        <v>25</v>
      </c>
      <c r="B28" s="998"/>
      <c r="C28" s="999"/>
      <c r="D28" s="761"/>
      <c r="E28" s="762"/>
      <c r="F28" s="763"/>
      <c r="G28" s="935" t="str">
        <f>IF(B28="","",IF(AND(trav_typ="State Employee",dest_typ="In-State"),VLOOKUP(B28,TYP_AC_TRAV,2,FALSE),(IF(AND(trav_typ="State Employee",dest_typ&lt;&gt;"In-State"),VLOOKUP(B28,TYP_AC_TRAV,3,FALSE),IF(AND(trav_typ&lt;&gt;"State Employee",dest_typ="In-State"),VLOOKUP(B28,TYP_AC_TRAV,4,FALSE),(IF(AND(trav_typ&lt;&gt;"State Employee",dest_typ&lt;&gt;"In-State"),VLOOKUP(B28,TYP_AC_TRAV,5,FALSE))))))))</f>
        <v/>
      </c>
      <c r="H28" s="935" t="e">
        <v>#REF!</v>
      </c>
      <c r="I28" s="935"/>
      <c r="J28" s="88"/>
      <c r="K28" s="89"/>
      <c r="L28" s="19">
        <f>A30+1</f>
        <v>28</v>
      </c>
      <c r="M28" s="998"/>
      <c r="N28" s="999"/>
      <c r="O28" s="761"/>
      <c r="P28" s="762"/>
      <c r="Q28" s="763"/>
      <c r="R28" s="935" t="str">
        <f>IF(M28="","",IF(AND(trav_typ="State Employee",dest_typ="In-State"),VLOOKUP(M28,TYP_AC_TRAV,2,FALSE),(IF(AND(trav_typ="State Employee",dest_typ&lt;&gt;"In-State"),VLOOKUP(M28,TYP_AC_TRAV,3,FALSE),IF(AND(trav_typ&lt;&gt;"State Employee",dest_typ="In-State"),VLOOKUP(M28,TYP_AC_TRAV,4,FALSE),(IF(AND(trav_typ&lt;&gt;"State Employee",dest_typ&lt;&gt;"In-State"),VLOOKUP(M28,TYP_AC_TRAV,5,FALSE))))))))</f>
        <v/>
      </c>
      <c r="S28" s="935" t="e">
        <v>#REF!</v>
      </c>
      <c r="T28" s="935"/>
      <c r="U28" s="88"/>
      <c r="V28" s="89"/>
      <c r="W28" s="19">
        <f>L30+1</f>
        <v>31</v>
      </c>
      <c r="X28" s="998"/>
      <c r="Y28" s="999"/>
      <c r="Z28" s="761"/>
      <c r="AA28" s="762"/>
      <c r="AB28" s="763"/>
      <c r="AC28" s="935" t="str">
        <f>IF(X28="","",IF(AND(trav_typ="State Employee",dest_typ="In-State"),VLOOKUP(X28,TYP_AC_TRAV,2,FALSE),(IF(AND(trav_typ="State Employee",dest_typ&lt;&gt;"In-State"),VLOOKUP(X28,TYP_AC_TRAV,3,FALSE),IF(AND(trav_typ&lt;&gt;"State Employee",dest_typ="In-State"),VLOOKUP(X28,TYP_AC_TRAV,4,FALSE),(IF(AND(trav_typ&lt;&gt;"State Employee",dest_typ&lt;&gt;"In-State"),VLOOKUP(X28,TYP_AC_TRAV,5,FALSE))))))))</f>
        <v/>
      </c>
      <c r="AD28" s="935" t="e">
        <v>#REF!</v>
      </c>
      <c r="AE28" s="1011"/>
      <c r="AF28" s="54"/>
      <c r="AG28" s="17"/>
      <c r="AH28" s="17"/>
      <c r="AI28" s="17"/>
      <c r="BK28" s="10"/>
      <c r="BL28" s="10"/>
      <c r="BM28" s="10"/>
      <c r="BN28" s="10"/>
      <c r="BO28" s="10"/>
      <c r="BP28" s="10"/>
    </row>
    <row r="29" spans="1:73" s="13" customFormat="1" ht="13.8" x14ac:dyDescent="0.3">
      <c r="A29" s="23">
        <f>A28+1</f>
        <v>26</v>
      </c>
      <c r="B29" s="996"/>
      <c r="C29" s="997"/>
      <c r="D29" s="765"/>
      <c r="E29" s="766"/>
      <c r="F29" s="767"/>
      <c r="G29" s="916" t="str">
        <f>IF(B29="","",IF(AND(trav_typ="State Employee",dest_typ="In-State"),VLOOKUP(B29,TYP_AC_TRAV,2,FALSE),(IF(AND(trav_typ="State Employee",dest_typ&lt;&gt;"In-State"),VLOOKUP(B29,TYP_AC_TRAV,3,FALSE),IF(AND(trav_typ&lt;&gt;"State Employee",dest_typ="In-State"),VLOOKUP(B29,TYP_AC_TRAV,4,FALSE),(IF(AND(trav_typ&lt;&gt;"State Employee",dest_typ&lt;&gt;"In-State"),VLOOKUP(B29,TYP_AC_TRAV,5,FALSE))))))))</f>
        <v/>
      </c>
      <c r="H29" s="916" t="e">
        <v>#REF!</v>
      </c>
      <c r="I29" s="916"/>
      <c r="J29" s="88"/>
      <c r="K29" s="89"/>
      <c r="L29" s="18">
        <f>L28+1</f>
        <v>29</v>
      </c>
      <c r="M29" s="996"/>
      <c r="N29" s="997"/>
      <c r="O29" s="765"/>
      <c r="P29" s="766"/>
      <c r="Q29" s="767"/>
      <c r="R29" s="916" t="str">
        <f>IF(M29="","",IF(AND(trav_typ="State Employee",dest_typ="In-State"),VLOOKUP(M29,TYP_AC_TRAV,2,FALSE),(IF(AND(trav_typ="State Employee",dest_typ&lt;&gt;"In-State"),VLOOKUP(M29,TYP_AC_TRAV,3,FALSE),IF(AND(trav_typ&lt;&gt;"State Employee",dest_typ="In-State"),VLOOKUP(M29,TYP_AC_TRAV,4,FALSE),(IF(AND(trav_typ&lt;&gt;"State Employee",dest_typ&lt;&gt;"In-State"),VLOOKUP(M29,TYP_AC_TRAV,5,FALSE))))))))</f>
        <v/>
      </c>
      <c r="S29" s="916" t="e">
        <v>#REF!</v>
      </c>
      <c r="T29" s="916"/>
      <c r="U29" s="88"/>
      <c r="V29" s="89"/>
      <c r="W29" s="18">
        <f>W28+1</f>
        <v>32</v>
      </c>
      <c r="X29" s="996"/>
      <c r="Y29" s="997"/>
      <c r="Z29" s="765"/>
      <c r="AA29" s="766"/>
      <c r="AB29" s="767"/>
      <c r="AC29" s="916" t="str">
        <f>IF(X29="","",IF(AND(trav_typ="State Employee",dest_typ="In-State"),VLOOKUP(X29,TYP_AC_TRAV,2,FALSE),(IF(AND(trav_typ="State Employee",dest_typ&lt;&gt;"In-State"),VLOOKUP(X29,TYP_AC_TRAV,3,FALSE),IF(AND(trav_typ&lt;&gt;"State Employee",dest_typ="In-State"),VLOOKUP(X29,TYP_AC_TRAV,4,FALSE),(IF(AND(trav_typ&lt;&gt;"State Employee",dest_typ&lt;&gt;"In-State"),VLOOKUP(X29,TYP_AC_TRAV,5,FALSE))))))))</f>
        <v/>
      </c>
      <c r="AD29" s="916" t="e">
        <v>#REF!</v>
      </c>
      <c r="AE29" s="1010"/>
      <c r="AF29" s="55"/>
    </row>
    <row r="30" spans="1:73" s="13" customFormat="1" ht="13.8" x14ac:dyDescent="0.3">
      <c r="A30" s="23">
        <f>A29+1</f>
        <v>27</v>
      </c>
      <c r="B30" s="983"/>
      <c r="C30" s="984"/>
      <c r="D30" s="897"/>
      <c r="E30" s="898"/>
      <c r="F30" s="899"/>
      <c r="G30" s="992" t="str">
        <f>IF(B30="","",IF(AND(trav_typ="State Employee",dest_typ="In-State"),VLOOKUP(B30,TYP_AC_TRAV,2,FALSE),(IF(AND(trav_typ="State Employee",dest_typ&lt;&gt;"In-State"),VLOOKUP(B30,TYP_AC_TRAV,3,FALSE),IF(AND(trav_typ&lt;&gt;"State Employee",dest_typ="In-State"),VLOOKUP(B30,TYP_AC_TRAV,4,FALSE),(IF(AND(trav_typ&lt;&gt;"State Employee",dest_typ&lt;&gt;"In-State"),VLOOKUP(B30,TYP_AC_TRAV,5,FALSE))))))))</f>
        <v/>
      </c>
      <c r="H30" s="992" t="e">
        <v>#REF!</v>
      </c>
      <c r="I30" s="992"/>
      <c r="J30" s="90"/>
      <c r="K30" s="91"/>
      <c r="L30" s="52">
        <f>L29+1</f>
        <v>30</v>
      </c>
      <c r="M30" s="983"/>
      <c r="N30" s="984"/>
      <c r="O30" s="897"/>
      <c r="P30" s="898"/>
      <c r="Q30" s="899"/>
      <c r="R30" s="992" t="str">
        <f>IF(M30="","",IF(AND(trav_typ="State Employee",dest_typ="In-State"),VLOOKUP(M30,TYP_AC_TRAV,2,FALSE),(IF(AND(trav_typ="State Employee",dest_typ&lt;&gt;"In-State"),VLOOKUP(M30,TYP_AC_TRAV,3,FALSE),IF(AND(trav_typ&lt;&gt;"State Employee",dest_typ="In-State"),VLOOKUP(M30,TYP_AC_TRAV,4,FALSE),(IF(AND(trav_typ&lt;&gt;"State Employee",dest_typ&lt;&gt;"In-State"),VLOOKUP(M30,TYP_AC_TRAV,5,FALSE))))))))</f>
        <v/>
      </c>
      <c r="S30" s="992" t="e">
        <v>#REF!</v>
      </c>
      <c r="T30" s="992"/>
      <c r="U30" s="90"/>
      <c r="V30" s="91"/>
      <c r="W30" s="52">
        <f>W29+1</f>
        <v>33</v>
      </c>
      <c r="X30" s="983"/>
      <c r="Y30" s="984"/>
      <c r="Z30" s="897"/>
      <c r="AA30" s="898"/>
      <c r="AB30" s="899"/>
      <c r="AC30" s="992" t="str">
        <f>IF(X30="","",IF(AND(trav_typ="State Employee",dest_typ="In-State"),VLOOKUP(X30,TYP_AC_TRAV,2,FALSE),(IF(AND(trav_typ="State Employee",dest_typ&lt;&gt;"In-State"),VLOOKUP(X30,TYP_AC_TRAV,3,FALSE),IF(AND(trav_typ&lt;&gt;"State Employee",dest_typ="In-State"),VLOOKUP(X30,TYP_AC_TRAV,4,FALSE),(IF(AND(trav_typ&lt;&gt;"State Employee",dest_typ&lt;&gt;"In-State"),VLOOKUP(X30,TYP_AC_TRAV,5,FALSE))))))))</f>
        <v/>
      </c>
      <c r="AD30" s="992" t="e">
        <v>#REF!</v>
      </c>
      <c r="AE30" s="1012"/>
      <c r="AF30" s="55"/>
    </row>
    <row r="31" spans="1:73" x14ac:dyDescent="0.3">
      <c r="A31" s="1000" t="s">
        <v>329</v>
      </c>
      <c r="B31" s="1001"/>
      <c r="C31" s="1001"/>
      <c r="D31" s="1001"/>
      <c r="E31" s="1001"/>
      <c r="F31" s="1001"/>
      <c r="G31" s="1001"/>
      <c r="H31" s="1001"/>
      <c r="I31" s="1001"/>
      <c r="J31" s="1001"/>
      <c r="K31" s="1001"/>
      <c r="L31" s="1001"/>
      <c r="M31" s="1001"/>
      <c r="N31" s="1001"/>
      <c r="O31" s="1001"/>
      <c r="P31" s="1001"/>
      <c r="Q31" s="1001"/>
      <c r="R31" s="1001"/>
      <c r="S31" s="1001"/>
      <c r="T31" s="1001"/>
      <c r="U31" s="1001"/>
      <c r="V31" s="1001"/>
      <c r="W31" s="1001"/>
      <c r="X31" s="1001"/>
      <c r="Y31" s="1001"/>
      <c r="Z31" s="994">
        <f>SUM(D28:F30,O28:Q30,Z28:AB30)-SUMIF(B28:C30,"T ADV",D28:F30)-SUMIF(M28:N30,"T ADV",O28:Q30)-SUMIF(X28:Y30,"T ADV",Z28:AB30)</f>
        <v>0</v>
      </c>
      <c r="AA31" s="994"/>
      <c r="AB31" s="994"/>
      <c r="AC31" s="994" t="e">
        <f>SUM(U28:W31,AC28:AE30)-SUMIF(S28:T31,"T ADV",U28:W31)-SUMIF(AA28:AB30,"T ADV",AC28:AE30)</f>
        <v>#REF!</v>
      </c>
      <c r="AD31" s="994"/>
      <c r="AE31" s="995"/>
      <c r="AF31" s="50"/>
      <c r="AG31" s="51"/>
      <c r="AH31" s="17"/>
      <c r="AI31" s="46"/>
      <c r="AL31" s="14"/>
      <c r="AM31" s="46"/>
      <c r="AN31" s="14"/>
      <c r="AO31" s="14"/>
      <c r="BQ31" s="17"/>
      <c r="BR31" s="17"/>
      <c r="BS31" s="17"/>
      <c r="BT31" s="17"/>
      <c r="BU31" s="17"/>
    </row>
    <row r="32" spans="1:73" x14ac:dyDescent="0.3">
      <c r="A32" s="847" t="s">
        <v>299</v>
      </c>
      <c r="B32" s="790"/>
      <c r="C32" s="790"/>
      <c r="D32" s="790"/>
      <c r="E32" s="790"/>
      <c r="F32" s="790"/>
      <c r="G32" s="790"/>
      <c r="H32" s="790"/>
      <c r="I32" s="790"/>
      <c r="J32" s="790"/>
      <c r="K32" s="790"/>
      <c r="L32" s="790"/>
      <c r="M32" s="790"/>
      <c r="N32" s="790"/>
      <c r="O32" s="790"/>
      <c r="P32" s="790"/>
      <c r="Q32" s="790"/>
      <c r="R32" s="790"/>
      <c r="S32" s="790"/>
      <c r="T32" s="790"/>
      <c r="U32" s="790"/>
      <c r="V32" s="790"/>
      <c r="W32" s="790"/>
      <c r="X32" s="790"/>
      <c r="Y32" s="790"/>
      <c r="Z32" s="790" t="s">
        <v>1113</v>
      </c>
      <c r="AA32" s="790"/>
      <c r="AB32" s="790"/>
      <c r="AC32" s="790"/>
      <c r="AD32" s="790"/>
      <c r="AE32" s="791"/>
    </row>
    <row r="33" spans="1:31" ht="15" customHeight="1" x14ac:dyDescent="0.3">
      <c r="A33" s="1079" t="s">
        <v>25</v>
      </c>
      <c r="B33" s="780"/>
      <c r="C33" s="675" t="s">
        <v>289</v>
      </c>
      <c r="D33" s="675"/>
      <c r="E33" s="675" t="s">
        <v>125</v>
      </c>
      <c r="F33" s="675"/>
      <c r="G33" s="675"/>
      <c r="H33" s="675"/>
      <c r="I33" s="675"/>
      <c r="J33" s="675"/>
      <c r="K33" s="768" t="s">
        <v>323</v>
      </c>
      <c r="L33" s="769"/>
      <c r="M33" s="769"/>
      <c r="N33" s="769"/>
      <c r="O33" s="769"/>
      <c r="P33" s="769"/>
      <c r="Q33" s="780"/>
      <c r="R33" s="768" t="s">
        <v>15</v>
      </c>
      <c r="S33" s="769"/>
      <c r="T33" s="780"/>
      <c r="U33" s="768" t="s">
        <v>112</v>
      </c>
      <c r="V33" s="769"/>
      <c r="W33" s="780"/>
      <c r="X33" s="768" t="s">
        <v>286</v>
      </c>
      <c r="Y33" s="780"/>
      <c r="Z33" s="768" t="s">
        <v>304</v>
      </c>
      <c r="AA33" s="769"/>
      <c r="AB33" s="889" t="s">
        <v>305</v>
      </c>
      <c r="AC33" s="769" t="s">
        <v>1114</v>
      </c>
      <c r="AD33" s="769"/>
      <c r="AE33" s="936"/>
    </row>
    <row r="34" spans="1:31" x14ac:dyDescent="0.3">
      <c r="A34" s="1080"/>
      <c r="B34" s="781"/>
      <c r="C34" s="675"/>
      <c r="D34" s="675"/>
      <c r="E34" s="675"/>
      <c r="F34" s="675"/>
      <c r="G34" s="675"/>
      <c r="H34" s="675"/>
      <c r="I34" s="675"/>
      <c r="J34" s="675"/>
      <c r="K34" s="770"/>
      <c r="L34" s="771"/>
      <c r="M34" s="771"/>
      <c r="N34" s="771"/>
      <c r="O34" s="771"/>
      <c r="P34" s="771"/>
      <c r="Q34" s="781"/>
      <c r="R34" s="770"/>
      <c r="S34" s="771"/>
      <c r="T34" s="781"/>
      <c r="U34" s="770"/>
      <c r="V34" s="771"/>
      <c r="W34" s="781"/>
      <c r="X34" s="770"/>
      <c r="Y34" s="781"/>
      <c r="Z34" s="770"/>
      <c r="AA34" s="771"/>
      <c r="AB34" s="890"/>
      <c r="AC34" s="771"/>
      <c r="AD34" s="771"/>
      <c r="AE34" s="937"/>
    </row>
    <row r="35" spans="1:31" x14ac:dyDescent="0.3">
      <c r="A35" s="940"/>
      <c r="B35" s="908"/>
      <c r="C35" s="908"/>
      <c r="D35" s="908"/>
      <c r="E35" s="862"/>
      <c r="F35" s="862"/>
      <c r="G35" s="862"/>
      <c r="H35" s="862"/>
      <c r="I35" s="862"/>
      <c r="J35" s="862"/>
      <c r="K35" s="926"/>
      <c r="L35" s="927"/>
      <c r="M35" s="927"/>
      <c r="N35" s="927"/>
      <c r="O35" s="927"/>
      <c r="P35" s="927"/>
      <c r="Q35" s="928"/>
      <c r="R35" s="939"/>
      <c r="S35" s="939"/>
      <c r="T35" s="939"/>
      <c r="U35" s="907"/>
      <c r="V35" s="907"/>
      <c r="W35" s="907"/>
      <c r="X35" s="935" t="str">
        <f t="shared" ref="X35:X49" si="2">IF(A35="","",IF(AND(trav_typ="State Employee",dest_typ="In-State"),VLOOKUP($A35,TYP_AC_STATE,2,FALSE),(IF(AND(trav_typ="State Employee",dest_typ&lt;&gt;"In-State"),VLOOKUP($A35,TYP_AC_STATE,3,FALSE),IF(AND(trav_typ&lt;&gt;"State Employee",dest_typ="In-State"),VLOOKUP($A35,TYP_AC_STATE,4,FALSE),(IF(AND(trav_typ&lt;&gt;"State Employee",dest_typ&lt;&gt;"In-State"),VLOOKUP($A35,TYP_AC_STATE,5,FALSE))))))))</f>
        <v/>
      </c>
      <c r="Y35" s="935" t="e">
        <v>#REF!</v>
      </c>
      <c r="Z35" s="905"/>
      <c r="AA35" s="875"/>
      <c r="AB35" s="95" t="e">
        <f t="shared" ref="AB35:AB49" si="3">IF(trDept="",VLOOKUP(dept_opt,dept_lookup2,2,FALSE),VLOOKUP(trDept,dept_lookup,3,FALSE))</f>
        <v>#N/A</v>
      </c>
      <c r="AC35" s="875"/>
      <c r="AD35" s="875"/>
      <c r="AE35" s="938"/>
    </row>
    <row r="36" spans="1:31" x14ac:dyDescent="0.3">
      <c r="A36" s="840"/>
      <c r="B36" s="841"/>
      <c r="C36" s="841"/>
      <c r="D36" s="841"/>
      <c r="E36" s="842"/>
      <c r="F36" s="842"/>
      <c r="G36" s="842"/>
      <c r="H36" s="842"/>
      <c r="I36" s="842"/>
      <c r="J36" s="842"/>
      <c r="K36" s="913"/>
      <c r="L36" s="914"/>
      <c r="M36" s="914"/>
      <c r="N36" s="914"/>
      <c r="O36" s="914"/>
      <c r="P36" s="914"/>
      <c r="Q36" s="915"/>
      <c r="R36" s="909"/>
      <c r="S36" s="909"/>
      <c r="T36" s="909"/>
      <c r="U36" s="906"/>
      <c r="V36" s="906"/>
      <c r="W36" s="906"/>
      <c r="X36" s="916" t="str">
        <f t="shared" si="2"/>
        <v/>
      </c>
      <c r="Y36" s="916" t="e">
        <v>#REF!</v>
      </c>
      <c r="Z36" s="759"/>
      <c r="AA36" s="760"/>
      <c r="AB36" s="96" t="e">
        <f t="shared" si="3"/>
        <v>#N/A</v>
      </c>
      <c r="AC36" s="760"/>
      <c r="AD36" s="760"/>
      <c r="AE36" s="923"/>
    </row>
    <row r="37" spans="1:31" x14ac:dyDescent="0.3">
      <c r="A37" s="840"/>
      <c r="B37" s="841"/>
      <c r="C37" s="841"/>
      <c r="D37" s="841"/>
      <c r="E37" s="842"/>
      <c r="F37" s="842"/>
      <c r="G37" s="842"/>
      <c r="H37" s="842"/>
      <c r="I37" s="842"/>
      <c r="J37" s="842"/>
      <c r="K37" s="913"/>
      <c r="L37" s="914"/>
      <c r="M37" s="914"/>
      <c r="N37" s="914"/>
      <c r="O37" s="914"/>
      <c r="P37" s="914"/>
      <c r="Q37" s="915"/>
      <c r="R37" s="909"/>
      <c r="S37" s="909"/>
      <c r="T37" s="909"/>
      <c r="U37" s="906"/>
      <c r="V37" s="906"/>
      <c r="W37" s="906"/>
      <c r="X37" s="916" t="str">
        <f t="shared" si="2"/>
        <v/>
      </c>
      <c r="Y37" s="916" t="e">
        <v>#REF!</v>
      </c>
      <c r="Z37" s="759"/>
      <c r="AA37" s="760"/>
      <c r="AB37" s="96" t="e">
        <f t="shared" si="3"/>
        <v>#N/A</v>
      </c>
      <c r="AC37" s="760"/>
      <c r="AD37" s="760"/>
      <c r="AE37" s="923"/>
    </row>
    <row r="38" spans="1:31" x14ac:dyDescent="0.3">
      <c r="A38" s="840"/>
      <c r="B38" s="841"/>
      <c r="C38" s="841"/>
      <c r="D38" s="841"/>
      <c r="E38" s="842"/>
      <c r="F38" s="842"/>
      <c r="G38" s="842"/>
      <c r="H38" s="842"/>
      <c r="I38" s="842"/>
      <c r="J38" s="842"/>
      <c r="K38" s="913"/>
      <c r="L38" s="914"/>
      <c r="M38" s="914"/>
      <c r="N38" s="914"/>
      <c r="O38" s="914"/>
      <c r="P38" s="914"/>
      <c r="Q38" s="915"/>
      <c r="R38" s="909"/>
      <c r="S38" s="909"/>
      <c r="T38" s="909"/>
      <c r="U38" s="906"/>
      <c r="V38" s="906"/>
      <c r="W38" s="906"/>
      <c r="X38" s="916" t="str">
        <f t="shared" si="2"/>
        <v/>
      </c>
      <c r="Y38" s="916" t="e">
        <v>#REF!</v>
      </c>
      <c r="Z38" s="759"/>
      <c r="AA38" s="760"/>
      <c r="AB38" s="96" t="e">
        <f t="shared" si="3"/>
        <v>#N/A</v>
      </c>
      <c r="AC38" s="760"/>
      <c r="AD38" s="760"/>
      <c r="AE38" s="923"/>
    </row>
    <row r="39" spans="1:31" x14ac:dyDescent="0.3">
      <c r="A39" s="840"/>
      <c r="B39" s="841"/>
      <c r="C39" s="841"/>
      <c r="D39" s="841"/>
      <c r="E39" s="842"/>
      <c r="F39" s="842"/>
      <c r="G39" s="842"/>
      <c r="H39" s="842"/>
      <c r="I39" s="842"/>
      <c r="J39" s="842"/>
      <c r="K39" s="913"/>
      <c r="L39" s="914"/>
      <c r="M39" s="914"/>
      <c r="N39" s="914"/>
      <c r="O39" s="914"/>
      <c r="P39" s="914"/>
      <c r="Q39" s="915"/>
      <c r="R39" s="909"/>
      <c r="S39" s="909"/>
      <c r="T39" s="909"/>
      <c r="U39" s="906"/>
      <c r="V39" s="906"/>
      <c r="W39" s="906"/>
      <c r="X39" s="916" t="str">
        <f t="shared" si="2"/>
        <v/>
      </c>
      <c r="Y39" s="916" t="e">
        <v>#REF!</v>
      </c>
      <c r="Z39" s="759"/>
      <c r="AA39" s="760"/>
      <c r="AB39" s="96" t="e">
        <f t="shared" si="3"/>
        <v>#N/A</v>
      </c>
      <c r="AC39" s="760"/>
      <c r="AD39" s="760"/>
      <c r="AE39" s="923"/>
    </row>
    <row r="40" spans="1:31" x14ac:dyDescent="0.3">
      <c r="A40" s="840"/>
      <c r="B40" s="841"/>
      <c r="C40" s="841"/>
      <c r="D40" s="841"/>
      <c r="E40" s="842"/>
      <c r="F40" s="842"/>
      <c r="G40" s="842"/>
      <c r="H40" s="842"/>
      <c r="I40" s="842"/>
      <c r="J40" s="842"/>
      <c r="K40" s="913"/>
      <c r="L40" s="914"/>
      <c r="M40" s="914"/>
      <c r="N40" s="914"/>
      <c r="O40" s="914"/>
      <c r="P40" s="914"/>
      <c r="Q40" s="915"/>
      <c r="R40" s="909"/>
      <c r="S40" s="909"/>
      <c r="T40" s="909"/>
      <c r="U40" s="906"/>
      <c r="V40" s="906"/>
      <c r="W40" s="906"/>
      <c r="X40" s="916" t="str">
        <f t="shared" si="2"/>
        <v/>
      </c>
      <c r="Y40" s="916" t="e">
        <v>#REF!</v>
      </c>
      <c r="Z40" s="759"/>
      <c r="AA40" s="760"/>
      <c r="AB40" s="96" t="e">
        <f t="shared" si="3"/>
        <v>#N/A</v>
      </c>
      <c r="AC40" s="760"/>
      <c r="AD40" s="760"/>
      <c r="AE40" s="923"/>
    </row>
    <row r="41" spans="1:31" x14ac:dyDescent="0.3">
      <c r="A41" s="840"/>
      <c r="B41" s="841"/>
      <c r="C41" s="841"/>
      <c r="D41" s="841"/>
      <c r="E41" s="842"/>
      <c r="F41" s="842"/>
      <c r="G41" s="842"/>
      <c r="H41" s="842"/>
      <c r="I41" s="842"/>
      <c r="J41" s="842"/>
      <c r="K41" s="913"/>
      <c r="L41" s="914"/>
      <c r="M41" s="914"/>
      <c r="N41" s="914"/>
      <c r="O41" s="914"/>
      <c r="P41" s="914"/>
      <c r="Q41" s="915"/>
      <c r="R41" s="909"/>
      <c r="S41" s="909"/>
      <c r="T41" s="909"/>
      <c r="U41" s="906"/>
      <c r="V41" s="906"/>
      <c r="W41" s="906"/>
      <c r="X41" s="916" t="str">
        <f t="shared" si="2"/>
        <v/>
      </c>
      <c r="Y41" s="916" t="e">
        <v>#REF!</v>
      </c>
      <c r="Z41" s="759"/>
      <c r="AA41" s="760"/>
      <c r="AB41" s="96" t="e">
        <f t="shared" si="3"/>
        <v>#N/A</v>
      </c>
      <c r="AC41" s="760"/>
      <c r="AD41" s="760"/>
      <c r="AE41" s="923"/>
    </row>
    <row r="42" spans="1:31" x14ac:dyDescent="0.3">
      <c r="A42" s="840"/>
      <c r="B42" s="841"/>
      <c r="C42" s="841"/>
      <c r="D42" s="841"/>
      <c r="E42" s="842"/>
      <c r="F42" s="842"/>
      <c r="G42" s="842"/>
      <c r="H42" s="842"/>
      <c r="I42" s="842"/>
      <c r="J42" s="842"/>
      <c r="K42" s="913"/>
      <c r="L42" s="914"/>
      <c r="M42" s="914"/>
      <c r="N42" s="914"/>
      <c r="O42" s="914"/>
      <c r="P42" s="914"/>
      <c r="Q42" s="915"/>
      <c r="R42" s="909"/>
      <c r="S42" s="909"/>
      <c r="T42" s="909"/>
      <c r="U42" s="906"/>
      <c r="V42" s="906"/>
      <c r="W42" s="906"/>
      <c r="X42" s="916" t="str">
        <f t="shared" si="2"/>
        <v/>
      </c>
      <c r="Y42" s="916" t="e">
        <v>#REF!</v>
      </c>
      <c r="Z42" s="759"/>
      <c r="AA42" s="760"/>
      <c r="AB42" s="96" t="e">
        <f t="shared" si="3"/>
        <v>#N/A</v>
      </c>
      <c r="AC42" s="760"/>
      <c r="AD42" s="760"/>
      <c r="AE42" s="923"/>
    </row>
    <row r="43" spans="1:31" x14ac:dyDescent="0.3">
      <c r="A43" s="840"/>
      <c r="B43" s="841"/>
      <c r="C43" s="841"/>
      <c r="D43" s="841"/>
      <c r="E43" s="842"/>
      <c r="F43" s="842"/>
      <c r="G43" s="842"/>
      <c r="H43" s="842"/>
      <c r="I43" s="842"/>
      <c r="J43" s="842"/>
      <c r="K43" s="913"/>
      <c r="L43" s="914"/>
      <c r="M43" s="914"/>
      <c r="N43" s="914"/>
      <c r="O43" s="914"/>
      <c r="P43" s="914"/>
      <c r="Q43" s="915"/>
      <c r="R43" s="909"/>
      <c r="S43" s="909"/>
      <c r="T43" s="909"/>
      <c r="U43" s="906"/>
      <c r="V43" s="906"/>
      <c r="W43" s="906"/>
      <c r="X43" s="916" t="str">
        <f t="shared" si="2"/>
        <v/>
      </c>
      <c r="Y43" s="916" t="e">
        <v>#REF!</v>
      </c>
      <c r="Z43" s="759"/>
      <c r="AA43" s="760"/>
      <c r="AB43" s="96" t="e">
        <f t="shared" si="3"/>
        <v>#N/A</v>
      </c>
      <c r="AC43" s="760"/>
      <c r="AD43" s="760"/>
      <c r="AE43" s="923"/>
    </row>
    <row r="44" spans="1:31" x14ac:dyDescent="0.3">
      <c r="A44" s="840"/>
      <c r="B44" s="841"/>
      <c r="C44" s="841"/>
      <c r="D44" s="841"/>
      <c r="E44" s="842"/>
      <c r="F44" s="842"/>
      <c r="G44" s="842"/>
      <c r="H44" s="842"/>
      <c r="I44" s="842"/>
      <c r="J44" s="842"/>
      <c r="K44" s="913"/>
      <c r="L44" s="914"/>
      <c r="M44" s="914"/>
      <c r="N44" s="914"/>
      <c r="O44" s="914"/>
      <c r="P44" s="914"/>
      <c r="Q44" s="915"/>
      <c r="R44" s="909"/>
      <c r="S44" s="909"/>
      <c r="T44" s="909"/>
      <c r="U44" s="906"/>
      <c r="V44" s="906"/>
      <c r="W44" s="906"/>
      <c r="X44" s="916" t="str">
        <f t="shared" si="2"/>
        <v/>
      </c>
      <c r="Y44" s="916" t="e">
        <v>#REF!</v>
      </c>
      <c r="Z44" s="759"/>
      <c r="AA44" s="760"/>
      <c r="AB44" s="96" t="e">
        <f t="shared" si="3"/>
        <v>#N/A</v>
      </c>
      <c r="AC44" s="760"/>
      <c r="AD44" s="760"/>
      <c r="AE44" s="923"/>
    </row>
    <row r="45" spans="1:31" x14ac:dyDescent="0.3">
      <c r="A45" s="840"/>
      <c r="B45" s="841"/>
      <c r="C45" s="841"/>
      <c r="D45" s="841"/>
      <c r="E45" s="842"/>
      <c r="F45" s="842"/>
      <c r="G45" s="842"/>
      <c r="H45" s="842"/>
      <c r="I45" s="842"/>
      <c r="J45" s="842"/>
      <c r="K45" s="913"/>
      <c r="L45" s="914"/>
      <c r="M45" s="914"/>
      <c r="N45" s="914"/>
      <c r="O45" s="914"/>
      <c r="P45" s="914"/>
      <c r="Q45" s="915"/>
      <c r="R45" s="909"/>
      <c r="S45" s="909"/>
      <c r="T45" s="909"/>
      <c r="U45" s="906"/>
      <c r="V45" s="906"/>
      <c r="W45" s="906"/>
      <c r="X45" s="916" t="str">
        <f t="shared" si="2"/>
        <v/>
      </c>
      <c r="Y45" s="916" t="e">
        <v>#REF!</v>
      </c>
      <c r="Z45" s="759"/>
      <c r="AA45" s="760"/>
      <c r="AB45" s="96" t="e">
        <f t="shared" si="3"/>
        <v>#N/A</v>
      </c>
      <c r="AC45" s="760"/>
      <c r="AD45" s="760"/>
      <c r="AE45" s="923"/>
    </row>
    <row r="46" spans="1:31" ht="15" customHeight="1" x14ac:dyDescent="0.3">
      <c r="A46" s="840"/>
      <c r="B46" s="841"/>
      <c r="C46" s="841"/>
      <c r="D46" s="841"/>
      <c r="E46" s="842"/>
      <c r="F46" s="842"/>
      <c r="G46" s="842"/>
      <c r="H46" s="842"/>
      <c r="I46" s="842"/>
      <c r="J46" s="842"/>
      <c r="K46" s="913"/>
      <c r="L46" s="914"/>
      <c r="M46" s="914"/>
      <c r="N46" s="914"/>
      <c r="O46" s="914"/>
      <c r="P46" s="914"/>
      <c r="Q46" s="915"/>
      <c r="R46" s="909"/>
      <c r="S46" s="909"/>
      <c r="T46" s="909"/>
      <c r="U46" s="906"/>
      <c r="V46" s="906"/>
      <c r="W46" s="906"/>
      <c r="X46" s="916" t="str">
        <f t="shared" si="2"/>
        <v/>
      </c>
      <c r="Y46" s="916" t="e">
        <v>#REF!</v>
      </c>
      <c r="Z46" s="759"/>
      <c r="AA46" s="760"/>
      <c r="AB46" s="96" t="e">
        <f t="shared" si="3"/>
        <v>#N/A</v>
      </c>
      <c r="AC46" s="760"/>
      <c r="AD46" s="760"/>
      <c r="AE46" s="923"/>
    </row>
    <row r="47" spans="1:31" x14ac:dyDescent="0.3">
      <c r="A47" s="840"/>
      <c r="B47" s="841"/>
      <c r="C47" s="841"/>
      <c r="D47" s="841"/>
      <c r="E47" s="842"/>
      <c r="F47" s="842"/>
      <c r="G47" s="842"/>
      <c r="H47" s="842"/>
      <c r="I47" s="842"/>
      <c r="J47" s="842"/>
      <c r="K47" s="913"/>
      <c r="L47" s="914"/>
      <c r="M47" s="914"/>
      <c r="N47" s="914"/>
      <c r="O47" s="914"/>
      <c r="P47" s="914"/>
      <c r="Q47" s="915"/>
      <c r="R47" s="909"/>
      <c r="S47" s="909"/>
      <c r="T47" s="909"/>
      <c r="U47" s="906"/>
      <c r="V47" s="906"/>
      <c r="W47" s="906"/>
      <c r="X47" s="916" t="str">
        <f t="shared" si="2"/>
        <v/>
      </c>
      <c r="Y47" s="916" t="e">
        <v>#REF!</v>
      </c>
      <c r="Z47" s="759"/>
      <c r="AA47" s="760"/>
      <c r="AB47" s="96" t="e">
        <f t="shared" si="3"/>
        <v>#N/A</v>
      </c>
      <c r="AC47" s="760"/>
      <c r="AD47" s="760"/>
      <c r="AE47" s="923"/>
    </row>
    <row r="48" spans="1:31" x14ac:dyDescent="0.3">
      <c r="A48" s="840"/>
      <c r="B48" s="841"/>
      <c r="C48" s="841"/>
      <c r="D48" s="841"/>
      <c r="E48" s="842"/>
      <c r="F48" s="842"/>
      <c r="G48" s="842"/>
      <c r="H48" s="842"/>
      <c r="I48" s="842"/>
      <c r="J48" s="842"/>
      <c r="K48" s="913"/>
      <c r="L48" s="914"/>
      <c r="M48" s="914"/>
      <c r="N48" s="914"/>
      <c r="O48" s="914"/>
      <c r="P48" s="914"/>
      <c r="Q48" s="915"/>
      <c r="R48" s="909"/>
      <c r="S48" s="909"/>
      <c r="T48" s="909"/>
      <c r="U48" s="906"/>
      <c r="V48" s="906"/>
      <c r="W48" s="906"/>
      <c r="X48" s="916" t="str">
        <f t="shared" si="2"/>
        <v/>
      </c>
      <c r="Y48" s="916" t="e">
        <v>#REF!</v>
      </c>
      <c r="Z48" s="759"/>
      <c r="AA48" s="760"/>
      <c r="AB48" s="96" t="e">
        <f t="shared" si="3"/>
        <v>#N/A</v>
      </c>
      <c r="AC48" s="760"/>
      <c r="AD48" s="760"/>
      <c r="AE48" s="923"/>
    </row>
    <row r="49" spans="1:33" x14ac:dyDescent="0.3">
      <c r="A49" s="985"/>
      <c r="B49" s="986"/>
      <c r="C49" s="986"/>
      <c r="D49" s="986"/>
      <c r="E49" s="885"/>
      <c r="F49" s="885"/>
      <c r="G49" s="885"/>
      <c r="H49" s="885"/>
      <c r="I49" s="885"/>
      <c r="J49" s="885"/>
      <c r="K49" s="987"/>
      <c r="L49" s="988"/>
      <c r="M49" s="988"/>
      <c r="N49" s="988"/>
      <c r="O49" s="988"/>
      <c r="P49" s="988"/>
      <c r="Q49" s="989"/>
      <c r="R49" s="990"/>
      <c r="S49" s="990"/>
      <c r="T49" s="990"/>
      <c r="U49" s="991"/>
      <c r="V49" s="991"/>
      <c r="W49" s="991"/>
      <c r="X49" s="992" t="str">
        <f t="shared" si="2"/>
        <v/>
      </c>
      <c r="Y49" s="992" t="e">
        <v>#REF!</v>
      </c>
      <c r="Z49" s="729"/>
      <c r="AA49" s="727"/>
      <c r="AB49" s="100" t="e">
        <f t="shared" si="3"/>
        <v>#N/A</v>
      </c>
      <c r="AC49" s="727"/>
      <c r="AD49" s="727"/>
      <c r="AE49" s="1038"/>
    </row>
    <row r="50" spans="1:33" ht="15" customHeight="1" thickBot="1" x14ac:dyDescent="0.35">
      <c r="A50" s="98"/>
      <c r="B50" s="99"/>
      <c r="C50" s="99"/>
      <c r="D50" s="99"/>
      <c r="E50" s="1036" t="s">
        <v>330</v>
      </c>
      <c r="F50" s="1036"/>
      <c r="G50" s="1036"/>
      <c r="H50" s="1036"/>
      <c r="I50" s="1036"/>
      <c r="J50" s="1036"/>
      <c r="K50" s="1036"/>
      <c r="L50" s="1036"/>
      <c r="M50" s="1036"/>
      <c r="N50" s="1036"/>
      <c r="O50" s="1036"/>
      <c r="P50" s="1036"/>
      <c r="Q50" s="1037"/>
      <c r="R50" s="1030">
        <f>SUM(R35:T49)</f>
        <v>0</v>
      </c>
      <c r="S50" s="1031"/>
      <c r="T50" s="1032"/>
      <c r="U50" s="1033"/>
      <c r="V50" s="1034"/>
      <c r="W50" s="1034"/>
      <c r="X50" s="1034"/>
      <c r="Y50" s="1034"/>
      <c r="Z50" s="1034"/>
      <c r="AA50" s="1034"/>
      <c r="AB50" s="1034"/>
      <c r="AC50" s="1034"/>
      <c r="AD50" s="1034"/>
      <c r="AE50" s="1035"/>
    </row>
    <row r="52" spans="1:33" x14ac:dyDescent="0.3">
      <c r="AG52" s="47"/>
    </row>
    <row r="55" spans="1:33" x14ac:dyDescent="0.3">
      <c r="AG55" s="48"/>
    </row>
    <row r="56" spans="1:33" x14ac:dyDescent="0.3">
      <c r="AG56" s="48"/>
    </row>
  </sheetData>
  <sheetProtection algorithmName="SHA-512" hashValue="hkuU229SJJRq87zi1tqoV6iNdSm8OwTaAQqxHPD95rQOPVT+8lD1tuJq10iFYpDn7eua2t9VeB24DU6tA/gtjA==" saltValue="RKsLd0NEodoXMIYmT7eI5A==" spinCount="100000" sheet="1" objects="1" scenarios="1" formatCells="0" formatRows="0"/>
  <mergeCells count="376">
    <mergeCell ref="A5:AE5"/>
    <mergeCell ref="A3:L3"/>
    <mergeCell ref="M3:T3"/>
    <mergeCell ref="A4:L4"/>
    <mergeCell ref="M4:T4"/>
    <mergeCell ref="A1:H1"/>
    <mergeCell ref="K1:R2"/>
    <mergeCell ref="A2:H2"/>
    <mergeCell ref="V1:Z1"/>
    <mergeCell ref="AA1:AE1"/>
    <mergeCell ref="S2:U2"/>
    <mergeCell ref="V2:Z2"/>
    <mergeCell ref="AA2:AE2"/>
    <mergeCell ref="U3:Z3"/>
    <mergeCell ref="U4:Z4"/>
    <mergeCell ref="AA4:AE4"/>
    <mergeCell ref="A6:AE6"/>
    <mergeCell ref="A7:C8"/>
    <mergeCell ref="D7:M8"/>
    <mergeCell ref="N7:O8"/>
    <mergeCell ref="P7:Q8"/>
    <mergeCell ref="R7:S8"/>
    <mergeCell ref="T7:W7"/>
    <mergeCell ref="X7:AC7"/>
    <mergeCell ref="AD7:AE8"/>
    <mergeCell ref="T8:U8"/>
    <mergeCell ref="V8:W8"/>
    <mergeCell ref="X8:Z8"/>
    <mergeCell ref="AA8:AC8"/>
    <mergeCell ref="AD9:AE9"/>
    <mergeCell ref="A10:C10"/>
    <mergeCell ref="D10:M10"/>
    <mergeCell ref="N10:O10"/>
    <mergeCell ref="P10:Q10"/>
    <mergeCell ref="R10:S10"/>
    <mergeCell ref="T10:U10"/>
    <mergeCell ref="V10:W10"/>
    <mergeCell ref="X10:Z10"/>
    <mergeCell ref="AA10:AC10"/>
    <mergeCell ref="AD10:AE10"/>
    <mergeCell ref="A9:C9"/>
    <mergeCell ref="D9:M9"/>
    <mergeCell ref="N9:O9"/>
    <mergeCell ref="P9:Q9"/>
    <mergeCell ref="R9:S9"/>
    <mergeCell ref="T9:U9"/>
    <mergeCell ref="V9:W9"/>
    <mergeCell ref="X9:Z9"/>
    <mergeCell ref="AA9:AC9"/>
    <mergeCell ref="AD11:AE11"/>
    <mergeCell ref="A12:C12"/>
    <mergeCell ref="D12:M12"/>
    <mergeCell ref="N12:O12"/>
    <mergeCell ref="P12:Q12"/>
    <mergeCell ref="R12:S12"/>
    <mergeCell ref="T12:U12"/>
    <mergeCell ref="V12:W12"/>
    <mergeCell ref="X12:Z12"/>
    <mergeCell ref="AA12:AC12"/>
    <mergeCell ref="AD12:AE12"/>
    <mergeCell ref="A11:C11"/>
    <mergeCell ref="D11:M11"/>
    <mergeCell ref="N11:O11"/>
    <mergeCell ref="P11:Q11"/>
    <mergeCell ref="R11:S11"/>
    <mergeCell ref="T11:U11"/>
    <mergeCell ref="V11:W11"/>
    <mergeCell ref="X11:Z11"/>
    <mergeCell ref="AA11:AC11"/>
    <mergeCell ref="AD13:AE13"/>
    <mergeCell ref="A14:C14"/>
    <mergeCell ref="D14:M14"/>
    <mergeCell ref="N14:O14"/>
    <mergeCell ref="P14:Q14"/>
    <mergeCell ref="R14:S14"/>
    <mergeCell ref="T14:U14"/>
    <mergeCell ref="V14:W14"/>
    <mergeCell ref="X14:Z14"/>
    <mergeCell ref="AA14:AC14"/>
    <mergeCell ref="AD14:AE14"/>
    <mergeCell ref="A13:C13"/>
    <mergeCell ref="D13:M13"/>
    <mergeCell ref="N13:O13"/>
    <mergeCell ref="P13:Q13"/>
    <mergeCell ref="R13:S13"/>
    <mergeCell ref="T13:U13"/>
    <mergeCell ref="V13:W13"/>
    <mergeCell ref="X13:Z13"/>
    <mergeCell ref="AA13:AC13"/>
    <mergeCell ref="AD15:AE15"/>
    <mergeCell ref="A16:C16"/>
    <mergeCell ref="D16:M16"/>
    <mergeCell ref="N16:O16"/>
    <mergeCell ref="P16:Q16"/>
    <mergeCell ref="R16:S16"/>
    <mergeCell ref="T16:U16"/>
    <mergeCell ref="V16:W16"/>
    <mergeCell ref="X16:Z16"/>
    <mergeCell ref="AA16:AC16"/>
    <mergeCell ref="AD16:AE16"/>
    <mergeCell ref="A15:C15"/>
    <mergeCell ref="D15:M15"/>
    <mergeCell ref="N15:O15"/>
    <mergeCell ref="P15:Q15"/>
    <mergeCell ref="R15:S15"/>
    <mergeCell ref="T15:U15"/>
    <mergeCell ref="V15:W15"/>
    <mergeCell ref="X15:Z15"/>
    <mergeCell ref="AA15:AC15"/>
    <mergeCell ref="AD17:AE17"/>
    <mergeCell ref="A18:C18"/>
    <mergeCell ref="D18:M18"/>
    <mergeCell ref="N18:O18"/>
    <mergeCell ref="P18:Q18"/>
    <mergeCell ref="R18:S18"/>
    <mergeCell ref="T18:U18"/>
    <mergeCell ref="V18:W18"/>
    <mergeCell ref="X18:Z18"/>
    <mergeCell ref="AA18:AC18"/>
    <mergeCell ref="AD18:AE18"/>
    <mergeCell ref="A17:C17"/>
    <mergeCell ref="D17:M17"/>
    <mergeCell ref="N17:O17"/>
    <mergeCell ref="P17:Q17"/>
    <mergeCell ref="R17:S17"/>
    <mergeCell ref="T17:U17"/>
    <mergeCell ref="V17:W17"/>
    <mergeCell ref="X17:Z17"/>
    <mergeCell ref="AA17:AC17"/>
    <mergeCell ref="AD19:AE19"/>
    <mergeCell ref="A20:C20"/>
    <mergeCell ref="D20:M20"/>
    <mergeCell ref="N20:O20"/>
    <mergeCell ref="P20:Q20"/>
    <mergeCell ref="R20:S20"/>
    <mergeCell ref="T20:U20"/>
    <mergeCell ref="V20:W20"/>
    <mergeCell ref="X20:Z20"/>
    <mergeCell ref="AA20:AC20"/>
    <mergeCell ref="AD20:AE20"/>
    <mergeCell ref="A19:C19"/>
    <mergeCell ref="D19:M19"/>
    <mergeCell ref="N19:O19"/>
    <mergeCell ref="P19:Q19"/>
    <mergeCell ref="R19:S19"/>
    <mergeCell ref="T19:U19"/>
    <mergeCell ref="V19:W19"/>
    <mergeCell ref="X19:Z19"/>
    <mergeCell ref="AA19:AC19"/>
    <mergeCell ref="T23:U23"/>
    <mergeCell ref="V23:W23"/>
    <mergeCell ref="X23:Z23"/>
    <mergeCell ref="AA23:AC23"/>
    <mergeCell ref="AD21:AE21"/>
    <mergeCell ref="A22:C22"/>
    <mergeCell ref="D22:M22"/>
    <mergeCell ref="N22:O22"/>
    <mergeCell ref="P22:Q22"/>
    <mergeCell ref="R22:S22"/>
    <mergeCell ref="T22:U22"/>
    <mergeCell ref="V22:W22"/>
    <mergeCell ref="X22:Z22"/>
    <mergeCell ref="AA22:AC22"/>
    <mergeCell ref="AD22:AE22"/>
    <mergeCell ref="A21:C21"/>
    <mergeCell ref="D21:M21"/>
    <mergeCell ref="N21:O21"/>
    <mergeCell ref="P21:Q21"/>
    <mergeCell ref="R21:S21"/>
    <mergeCell ref="T21:U21"/>
    <mergeCell ref="V21:W21"/>
    <mergeCell ref="X21:Z21"/>
    <mergeCell ref="AA21:AC21"/>
    <mergeCell ref="AD23:AE23"/>
    <mergeCell ref="L24:S24"/>
    <mergeCell ref="T24:W24"/>
    <mergeCell ref="X24:Z24"/>
    <mergeCell ref="AA24:AC24"/>
    <mergeCell ref="AD24:AE24"/>
    <mergeCell ref="A25:AE25"/>
    <mergeCell ref="A26:A27"/>
    <mergeCell ref="B26:C27"/>
    <mergeCell ref="D26:F27"/>
    <mergeCell ref="G26:I27"/>
    <mergeCell ref="L26:L27"/>
    <mergeCell ref="M26:N27"/>
    <mergeCell ref="O26:Q27"/>
    <mergeCell ref="R26:T27"/>
    <mergeCell ref="W26:W27"/>
    <mergeCell ref="X26:Y27"/>
    <mergeCell ref="Z26:AB27"/>
    <mergeCell ref="AC26:AE27"/>
    <mergeCell ref="A23:C23"/>
    <mergeCell ref="D23:M23"/>
    <mergeCell ref="N23:O23"/>
    <mergeCell ref="P23:Q23"/>
    <mergeCell ref="R23:S23"/>
    <mergeCell ref="B28:C28"/>
    <mergeCell ref="D28:F28"/>
    <mergeCell ref="G28:I28"/>
    <mergeCell ref="M28:N28"/>
    <mergeCell ref="O28:Q28"/>
    <mergeCell ref="R28:T28"/>
    <mergeCell ref="X28:Y28"/>
    <mergeCell ref="Z28:AB28"/>
    <mergeCell ref="AC28:AE28"/>
    <mergeCell ref="B29:C29"/>
    <mergeCell ref="D29:F29"/>
    <mergeCell ref="G29:I29"/>
    <mergeCell ref="M29:N29"/>
    <mergeCell ref="O29:Q29"/>
    <mergeCell ref="R29:T29"/>
    <mergeCell ref="X29:Y29"/>
    <mergeCell ref="Z29:AB29"/>
    <mergeCell ref="AC29:AE29"/>
    <mergeCell ref="B30:C30"/>
    <mergeCell ref="D30:F30"/>
    <mergeCell ref="G30:I30"/>
    <mergeCell ref="M30:N30"/>
    <mergeCell ref="O30:Q30"/>
    <mergeCell ref="R30:T30"/>
    <mergeCell ref="X30:Y30"/>
    <mergeCell ref="Z30:AB30"/>
    <mergeCell ref="AC30:AE30"/>
    <mergeCell ref="A31:Y31"/>
    <mergeCell ref="Z31:AE31"/>
    <mergeCell ref="A32:Y32"/>
    <mergeCell ref="Z32:AE32"/>
    <mergeCell ref="A33:B34"/>
    <mergeCell ref="C33:D34"/>
    <mergeCell ref="E33:J34"/>
    <mergeCell ref="K33:Q34"/>
    <mergeCell ref="R33:T34"/>
    <mergeCell ref="U33:W34"/>
    <mergeCell ref="X33:Y34"/>
    <mergeCell ref="Z33:AA34"/>
    <mergeCell ref="AB33:AB34"/>
    <mergeCell ref="AC33:AE34"/>
    <mergeCell ref="A35:B35"/>
    <mergeCell ref="C35:D35"/>
    <mergeCell ref="E35:J35"/>
    <mergeCell ref="K35:Q35"/>
    <mergeCell ref="R35:T35"/>
    <mergeCell ref="U35:W35"/>
    <mergeCell ref="X35:Y35"/>
    <mergeCell ref="Z35:AA35"/>
    <mergeCell ref="AC35:AE35"/>
    <mergeCell ref="A36:B36"/>
    <mergeCell ref="C36:D36"/>
    <mergeCell ref="E36:J36"/>
    <mergeCell ref="K36:Q36"/>
    <mergeCell ref="R36:T36"/>
    <mergeCell ref="U36:W36"/>
    <mergeCell ref="X36:Y36"/>
    <mergeCell ref="Z36:AA36"/>
    <mergeCell ref="AC36:AE36"/>
    <mergeCell ref="A37:B37"/>
    <mergeCell ref="C37:D37"/>
    <mergeCell ref="E37:J37"/>
    <mergeCell ref="K37:Q37"/>
    <mergeCell ref="R37:T37"/>
    <mergeCell ref="U37:W37"/>
    <mergeCell ref="X37:Y37"/>
    <mergeCell ref="Z37:AA37"/>
    <mergeCell ref="AC37:AE37"/>
    <mergeCell ref="A38:B38"/>
    <mergeCell ref="C38:D38"/>
    <mergeCell ref="E38:J38"/>
    <mergeCell ref="K38:Q38"/>
    <mergeCell ref="R38:T38"/>
    <mergeCell ref="U38:W38"/>
    <mergeCell ref="X38:Y38"/>
    <mergeCell ref="Z38:AA38"/>
    <mergeCell ref="AC38:AE38"/>
    <mergeCell ref="X39:Y39"/>
    <mergeCell ref="Z39:AA39"/>
    <mergeCell ref="AC39:AE39"/>
    <mergeCell ref="A40:B40"/>
    <mergeCell ref="C40:D40"/>
    <mergeCell ref="E40:J40"/>
    <mergeCell ref="K40:Q40"/>
    <mergeCell ref="R40:T40"/>
    <mergeCell ref="U40:W40"/>
    <mergeCell ref="X40:Y40"/>
    <mergeCell ref="A39:B39"/>
    <mergeCell ref="C39:D39"/>
    <mergeCell ref="E39:J39"/>
    <mergeCell ref="K39:Q39"/>
    <mergeCell ref="R39:T39"/>
    <mergeCell ref="U39:W39"/>
    <mergeCell ref="Z40:AA40"/>
    <mergeCell ref="AC40:AE40"/>
    <mergeCell ref="A41:B41"/>
    <mergeCell ref="C41:D41"/>
    <mergeCell ref="E41:J41"/>
    <mergeCell ref="K41:Q41"/>
    <mergeCell ref="R41:T41"/>
    <mergeCell ref="U41:W41"/>
    <mergeCell ref="X41:Y41"/>
    <mergeCell ref="Z41:AA41"/>
    <mergeCell ref="AC41:AE41"/>
    <mergeCell ref="A42:B42"/>
    <mergeCell ref="C42:D42"/>
    <mergeCell ref="E42:J42"/>
    <mergeCell ref="K42:Q42"/>
    <mergeCell ref="R42:T42"/>
    <mergeCell ref="U42:W42"/>
    <mergeCell ref="X42:Y42"/>
    <mergeCell ref="Z42:AA42"/>
    <mergeCell ref="AC42:AE42"/>
    <mergeCell ref="X43:Y43"/>
    <mergeCell ref="Z43:AA43"/>
    <mergeCell ref="AC43:AE43"/>
    <mergeCell ref="A44:B44"/>
    <mergeCell ref="C44:D44"/>
    <mergeCell ref="E44:J44"/>
    <mergeCell ref="K44:Q44"/>
    <mergeCell ref="R44:T44"/>
    <mergeCell ref="U44:W44"/>
    <mergeCell ref="X44:Y44"/>
    <mergeCell ref="A43:B43"/>
    <mergeCell ref="C43:D43"/>
    <mergeCell ref="E43:J43"/>
    <mergeCell ref="K43:Q43"/>
    <mergeCell ref="R43:T43"/>
    <mergeCell ref="U43:W43"/>
    <mergeCell ref="Z44:AA44"/>
    <mergeCell ref="AC44:AE44"/>
    <mergeCell ref="A45:B45"/>
    <mergeCell ref="C45:D45"/>
    <mergeCell ref="E45:J45"/>
    <mergeCell ref="K45:Q45"/>
    <mergeCell ref="R45:T45"/>
    <mergeCell ref="U45:W45"/>
    <mergeCell ref="X45:Y45"/>
    <mergeCell ref="Z45:AA45"/>
    <mergeCell ref="AC45:AE45"/>
    <mergeCell ref="A46:B46"/>
    <mergeCell ref="C46:D46"/>
    <mergeCell ref="E46:J46"/>
    <mergeCell ref="K46:Q46"/>
    <mergeCell ref="R46:T46"/>
    <mergeCell ref="U46:W46"/>
    <mergeCell ref="X46:Y46"/>
    <mergeCell ref="Z46:AA46"/>
    <mergeCell ref="AC46:AE46"/>
    <mergeCell ref="X47:Y47"/>
    <mergeCell ref="Z47:AA47"/>
    <mergeCell ref="AC47:AE47"/>
    <mergeCell ref="A48:B48"/>
    <mergeCell ref="C48:D48"/>
    <mergeCell ref="E48:J48"/>
    <mergeCell ref="K48:Q48"/>
    <mergeCell ref="R48:T48"/>
    <mergeCell ref="U48:W48"/>
    <mergeCell ref="X48:Y48"/>
    <mergeCell ref="A47:B47"/>
    <mergeCell ref="C47:D47"/>
    <mergeCell ref="E47:J47"/>
    <mergeCell ref="K47:Q47"/>
    <mergeCell ref="R47:T47"/>
    <mergeCell ref="U47:W47"/>
    <mergeCell ref="AC49:AE49"/>
    <mergeCell ref="E50:Q50"/>
    <mergeCell ref="R50:T50"/>
    <mergeCell ref="U50:AE50"/>
    <mergeCell ref="Z48:AA48"/>
    <mergeCell ref="AC48:AE48"/>
    <mergeCell ref="A49:B49"/>
    <mergeCell ref="C49:D49"/>
    <mergeCell ref="E49:J49"/>
    <mergeCell ref="K49:Q49"/>
    <mergeCell ref="R49:T49"/>
    <mergeCell ref="U49:W49"/>
    <mergeCell ref="X49:Y49"/>
    <mergeCell ref="Z49:AA49"/>
  </mergeCells>
  <conditionalFormatting sqref="X35:Y49">
    <cfRule type="cellIs" dxfId="8" priority="3" stopIfTrue="1" operator="equal">
      <formula>0</formula>
    </cfRule>
  </conditionalFormatting>
  <conditionalFormatting sqref="AB35:AB49">
    <cfRule type="containsErrors" dxfId="7" priority="2">
      <formula>ISERROR(AB35)</formula>
    </cfRule>
  </conditionalFormatting>
  <conditionalFormatting sqref="G28:I30 R28:T30 AC28:AE30">
    <cfRule type="cellIs" dxfId="6" priority="1" operator="equal">
      <formula>0</formula>
    </cfRule>
  </conditionalFormatting>
  <dataValidations count="14">
    <dataValidation showInputMessage="1" showErrorMessage="1" sqref="U4 AA4" xr:uid="{A7EE57EC-65FA-4E4B-836F-E76760471BEE}"/>
    <dataValidation type="date" allowBlank="1" showInputMessage="1" showErrorMessage="1" errorTitle="Date outside of allowable range." error="This form should only be used to report travel with dates on or after January 1, 2015." sqref="A9:C23" xr:uid="{00000000-0002-0000-0500-000001000000}">
      <formula1>42005</formula1>
      <formula2>73050</formula2>
    </dataValidation>
    <dataValidation allowBlank="1" showInputMessage="1" showErrorMessage="1" promptTitle="IRIS OBJECT (FOR EE TRAVEL)" prompt="In-State / Out-of-State_x000a_2000 / 2012 = Airfare_x000a_2001 / 2013 = Surface Transport_x000a_2002 / 2014 = Lodging_x000a_2036 = ATM Cash Adv Fee_x000a_3069 = Ticket Agent Fee" sqref="G28:I30 R28:T30 AC28:AE30" xr:uid="{3CED8D60-CF1C-4610-AC5F-7AF7252CBA0D}"/>
    <dataValidation allowBlank="1" showInputMessage="1" showErrorMessage="1" promptTitle="OTHER" prompt="Other reimbursable travel expenses such as telephone, internet charges, copies, airfare reimbursement for travel with personal deviation, etc." sqref="AD9:AE23" xr:uid="{00000000-0002-0000-0500-000006000000}"/>
    <dataValidation allowBlank="1" showInputMessage="1" showErrorMessage="1" promptTitle="LODGING" prompt="For Out-of-Pocket expenses ONLY" sqref="X9:Z23" xr:uid="{00000000-0002-0000-0500-000007000000}"/>
    <dataValidation allowBlank="1" showInputMessage="1" showErrorMessage="1" promptTitle="MILEAGE RATE NOTES" prompt="- Mileage rate populated based on the Date entered and # of miles claimed_x000a_- Mileage rate for Automobiles displayed_x000a_- Values may be overridden if necessary for other vehicle types_x000a__x000a_http://doa.alaska.gov/dof/travel/resource/POV_Rate_Table.pdf" sqref="T9:U23" xr:uid="{00000000-0002-0000-0500-000008000000}"/>
    <dataValidation type="list" allowBlank="1" showInputMessage="1" showErrorMessage="1" promptTitle="MEALS PROVIDED" prompt="B = Breakfast_x000a_L = Lunch_x000a_D = Dinner" sqref="N9:O23" xr:uid="{00000000-0002-0000-0500-000009000000}">
      <formula1>meals</formula1>
    </dataValidation>
    <dataValidation type="list" allowBlank="1" showInputMessage="1" showErrorMessage="1" promptTitle="TYPE OF LODGING FACILITY" prompt="COMM = Commercial Facility_x000a_FIELD = Field Facility (Employee Provided Meals)_x000a_STATE = State Facility (Meals Provided-No Per Diem)_x000a_NONC = Non-Commercial Facility" sqref="P9:Q23" xr:uid="{00000000-0002-0000-0500-00000A000000}">
      <formula1>fac</formula1>
    </dataValidation>
    <dataValidation allowBlank="1" showInputMessage="1" showErrorMessage="1" promptTitle="TOTAL" prompt="Equals Total of Traveler's Reimbursement Warrant Less Travel Advance Amounts" sqref="Z31:AE31" xr:uid="{ED5DA207-FBEE-4E59-8C94-3B47BA1BAE84}"/>
    <dataValidation type="list" allowBlank="1" showErrorMessage="1" promptTitle="TYPE" prompt="AIR = Airfare_x000a_CADV = ATM Cash Advance_x000a_LODG = Lodging_x000a_LODG TAX = Taxable Lodging_x000a_M&amp;IE = Meals &amp; Incidentals_x000a_M&amp;IE TAX = Taxable Meals &amp; Incidentals_x000a_OTHER = Other Costs_x000a_REIMB = Reimb Travel Costs_x000a_SURF = Surface Transportation_x000a_TADV = Travel Advance" sqref="B28:C30 M28:N30 X28:Y30" xr:uid="{D9C1B401-C404-41DA-BB75-DB72B3DA8EC7}">
      <formula1>TYP_TRAV</formula1>
    </dataValidation>
    <dataValidation type="list" allowBlank="1" showErrorMessage="1" promptTitle="TYPE" prompt="AIR = Airfare_x000a_CADV = ATM Cash Advance_x000a_COMM = Commission Sales (Ticket Agent Fee)_x000a_FEE = ATM Cash Advance Fee_x000a_LODG = Lodging_x000a_M&amp;IE = Meals &amp; Incidentals_x000a_OTHER = Other Costs_x000a_SURF = Surface Transportation" sqref="A35:B49" xr:uid="{EB2D8721-5571-4945-BB7F-305D5A0CB348}">
      <formula1>TYP_STATE</formula1>
    </dataValidation>
    <dataValidation allowBlank="1" showErrorMessage="1" promptTitle="IRIS OBJECT (FOR EE TRAVEL)" prompt="In-State / Out-of-State_x000a_2000 / 2012 = Airfare_x000a_2001 / 2013 = Surface Transport_x000a_2002 / 2014 = Lodging_x000a_2036 = ATM Cash Adv Fee_x000a_3069 = Ticket Agent Fee" sqref="X35:Y49" xr:uid="{DA377DF0-0C62-43B9-BBC1-F66F71CE122B}"/>
    <dataValidation type="list" errorStyle="information" allowBlank="1" showErrorMessage="1" errorTitle="AKSAS REF ID" error="Please select from the list of available AKSAS Reference types. If the needed reference does not appear in the drop-down list, please enter your reference type." promptTitle="REF ID" prompt="ACC = Account Number_x000a_CAR = Vehicle Rentals_x000a_CO = Contract Number_x000a_CUS = Customer Number_x000a_DO = Delivery Order Number_x000a_INV = Invoice Number_x000a_LOD = Lodging_x000a_MCC = Merchant Category Code_x000a_TKT = Airline Ticket Number_x000a_UDR = User Defined Reference" sqref="C35:D49" xr:uid="{315ADEE7-73BA-478D-81EF-4CB5129FCC8D}">
      <formula1>REF</formula1>
    </dataValidation>
    <dataValidation type="custom" allowBlank="1" showInputMessage="1" showErrorMessage="1" errorTitle="CASH ADVANCE" error="Amount entered for Cash Advance (CADV) TYPE must be negative (less than $0)." sqref="D28:F30 O28:Q30 Z28:AB30" xr:uid="{3B1EE881-B283-46D9-9592-E76CE366E331}">
      <formula1>NOT(AND(B28="C ADV",D28&gt;=0))</formula1>
    </dataValidation>
  </dataValidations>
  <printOptions horizontalCentered="1" verticalCentered="1"/>
  <pageMargins left="0.25" right="0.25" top="0.25" bottom="0.35" header="0.25" footer="0.2"/>
  <pageSetup fitToWidth="0" orientation="portrait" cellComments="asDisplayed" r:id="rId1"/>
  <headerFooter>
    <oddFooter>&amp;R&amp;8&amp;"Calibri"Printed: &amp;D | Form Revised: 01/04/2024</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tabColor theme="6" tint="0.59999389629810485"/>
  </sheetPr>
  <dimension ref="A1:BU56"/>
  <sheetViews>
    <sheetView showGridLines="0" zoomScaleNormal="100" workbookViewId="0">
      <pane ySplit="8" topLeftCell="A9" activePane="bottomLeft" state="frozen"/>
      <selection activeCell="A9" sqref="A9:C9"/>
      <selection pane="bottomLeft" activeCell="A9" sqref="A9:C9"/>
    </sheetView>
  </sheetViews>
  <sheetFormatPr defaultColWidth="3.33203125" defaultRowHeight="14.4" x14ac:dyDescent="0.3"/>
  <cols>
    <col min="1" max="1" width="3.33203125" style="17" customWidth="1"/>
    <col min="2" max="3" width="3.33203125" style="17"/>
    <col min="4" max="4" width="3.33203125" style="17" customWidth="1"/>
    <col min="5" max="5" width="3.33203125" style="17"/>
    <col min="6" max="6" width="3.33203125" style="17" customWidth="1"/>
    <col min="7" max="11" width="3.33203125" style="17"/>
    <col min="12" max="12" width="3.33203125" style="17" customWidth="1"/>
    <col min="13" max="14" width="3.33203125" style="17"/>
    <col min="15" max="16" width="3.33203125" style="17" customWidth="1"/>
    <col min="17" max="17" width="3.33203125" style="17"/>
    <col min="18" max="18" width="3.33203125" style="17" customWidth="1"/>
    <col min="19" max="19" width="3.33203125" style="17"/>
    <col min="20" max="20" width="3.44140625" style="17" customWidth="1"/>
    <col min="21" max="27" width="3.33203125" style="17" customWidth="1"/>
    <col min="28" max="31" width="3.33203125" style="17"/>
    <col min="32" max="32" width="3.33203125" hidden="1" customWidth="1"/>
    <col min="33" max="33" width="30.5546875" style="46" hidden="1" customWidth="1"/>
    <col min="34" max="34" width="11" style="14" customWidth="1"/>
    <col min="35" max="35" width="3.33203125" style="14" customWidth="1"/>
    <col min="36" max="44" width="3.33203125" style="17" customWidth="1"/>
    <col min="45" max="68" width="3.33203125" style="17"/>
    <col min="69" max="16384" width="3.33203125" style="10"/>
  </cols>
  <sheetData>
    <row r="1" spans="1:68" ht="14.4" customHeight="1" x14ac:dyDescent="0.3">
      <c r="A1" s="963" t="s">
        <v>73</v>
      </c>
      <c r="B1" s="964"/>
      <c r="C1" s="964"/>
      <c r="D1" s="964"/>
      <c r="E1" s="964"/>
      <c r="F1" s="964"/>
      <c r="G1" s="964"/>
      <c r="H1" s="964"/>
      <c r="I1" s="20"/>
      <c r="J1" s="21"/>
      <c r="K1" s="965" t="s">
        <v>75</v>
      </c>
      <c r="L1" s="965"/>
      <c r="M1" s="965"/>
      <c r="N1" s="965"/>
      <c r="O1" s="965"/>
      <c r="P1" s="965"/>
      <c r="Q1" s="965"/>
      <c r="R1" s="966"/>
      <c r="S1" s="112"/>
      <c r="T1" s="112" t="s">
        <v>18</v>
      </c>
      <c r="U1" s="112"/>
      <c r="V1" s="971" t="s">
        <v>146</v>
      </c>
      <c r="W1" s="972"/>
      <c r="X1" s="972"/>
      <c r="Y1" s="972"/>
      <c r="Z1" s="973"/>
      <c r="AA1" s="971" t="s">
        <v>334</v>
      </c>
      <c r="AB1" s="972"/>
      <c r="AC1" s="972"/>
      <c r="AD1" s="972"/>
      <c r="AE1" s="974"/>
      <c r="AG1" s="17"/>
    </row>
    <row r="2" spans="1:68" ht="14.4" customHeight="1" x14ac:dyDescent="0.3">
      <c r="A2" s="969" t="s">
        <v>74</v>
      </c>
      <c r="B2" s="970"/>
      <c r="C2" s="970"/>
      <c r="D2" s="970"/>
      <c r="E2" s="970"/>
      <c r="F2" s="970"/>
      <c r="G2" s="970"/>
      <c r="H2" s="970"/>
      <c r="I2" s="12"/>
      <c r="J2" s="12"/>
      <c r="K2" s="967"/>
      <c r="L2" s="967"/>
      <c r="M2" s="967"/>
      <c r="N2" s="967"/>
      <c r="O2" s="967"/>
      <c r="P2" s="967"/>
      <c r="Q2" s="967"/>
      <c r="R2" s="968"/>
      <c r="S2" s="1039" t="str">
        <f>IF(empl_num="","",empl_num)</f>
        <v xml:space="preserve"> </v>
      </c>
      <c r="T2" s="1040"/>
      <c r="U2" s="1041"/>
      <c r="V2" s="1039" t="str">
        <f>IF(ta_num="","",ta_num)</f>
        <v xml:space="preserve"> </v>
      </c>
      <c r="W2" s="1040"/>
      <c r="X2" s="1040"/>
      <c r="Y2" s="1040"/>
      <c r="Z2" s="1041"/>
      <c r="AA2" s="1042" t="str">
        <f>IF(TAPO="","",TAPO)</f>
        <v xml:space="preserve"> </v>
      </c>
      <c r="AB2" s="1043"/>
      <c r="AC2" s="1043"/>
      <c r="AD2" s="1043"/>
      <c r="AE2" s="1044"/>
      <c r="AG2" s="17"/>
    </row>
    <row r="3" spans="1:68" s="16" customFormat="1" ht="12" customHeight="1" x14ac:dyDescent="0.25">
      <c r="A3" s="950" t="s">
        <v>1</v>
      </c>
      <c r="B3" s="942"/>
      <c r="C3" s="942"/>
      <c r="D3" s="942"/>
      <c r="E3" s="942"/>
      <c r="F3" s="942"/>
      <c r="G3" s="942"/>
      <c r="H3" s="942"/>
      <c r="I3" s="942"/>
      <c r="J3" s="942"/>
      <c r="K3" s="942"/>
      <c r="L3" s="943"/>
      <c r="M3" s="941" t="s">
        <v>2</v>
      </c>
      <c r="N3" s="942"/>
      <c r="O3" s="942"/>
      <c r="P3" s="942"/>
      <c r="Q3" s="942"/>
      <c r="R3" s="942"/>
      <c r="S3" s="942"/>
      <c r="T3" s="942"/>
      <c r="U3" s="941" t="s">
        <v>287</v>
      </c>
      <c r="V3" s="942"/>
      <c r="W3" s="942"/>
      <c r="X3" s="942"/>
      <c r="Y3" s="942"/>
      <c r="Z3" s="943"/>
      <c r="AA3" s="242" t="s">
        <v>5</v>
      </c>
      <c r="AB3" s="242"/>
      <c r="AC3" s="242"/>
      <c r="AD3" s="242"/>
      <c r="AE3" s="243"/>
      <c r="AF3" s="45"/>
    </row>
    <row r="4" spans="1:68" x14ac:dyDescent="0.3">
      <c r="A4" s="951" t="str">
        <f>IF(trav_name="","",trav_name)</f>
        <v xml:space="preserve"> </v>
      </c>
      <c r="B4" s="385"/>
      <c r="C4" s="385"/>
      <c r="D4" s="385"/>
      <c r="E4" s="385"/>
      <c r="F4" s="385"/>
      <c r="G4" s="385"/>
      <c r="H4" s="385"/>
      <c r="I4" s="385"/>
      <c r="J4" s="385"/>
      <c r="K4" s="385"/>
      <c r="L4" s="386"/>
      <c r="M4" s="952" t="str">
        <f>IF(trav_title="","",trav_title)</f>
        <v xml:space="preserve"> </v>
      </c>
      <c r="N4" s="953"/>
      <c r="O4" s="953"/>
      <c r="P4" s="953"/>
      <c r="Q4" s="953"/>
      <c r="R4" s="953"/>
      <c r="S4" s="953"/>
      <c r="T4" s="953"/>
      <c r="U4" s="944" t="str">
        <f>IF(dept_opt="","",dept_opt)</f>
        <v xml:space="preserve"> </v>
      </c>
      <c r="V4" s="945"/>
      <c r="W4" s="945"/>
      <c r="X4" s="945"/>
      <c r="Y4" s="945"/>
      <c r="Z4" s="946"/>
      <c r="AA4" s="944" t="str">
        <f>IF(div="","",div)</f>
        <v xml:space="preserve"> </v>
      </c>
      <c r="AB4" s="945"/>
      <c r="AC4" s="945"/>
      <c r="AD4" s="945"/>
      <c r="AE4" s="947"/>
      <c r="AF4" s="45"/>
      <c r="AG4" s="17"/>
      <c r="AH4" s="17"/>
      <c r="AI4" s="17"/>
      <c r="AN4" s="10"/>
      <c r="AO4" s="10"/>
      <c r="AP4" s="10"/>
      <c r="AQ4" s="10"/>
      <c r="AR4" s="10"/>
      <c r="AS4" s="10"/>
      <c r="AT4" s="10"/>
      <c r="AU4" s="10"/>
      <c r="AV4" s="10"/>
      <c r="AW4" s="10"/>
      <c r="AX4" s="10"/>
      <c r="BO4" s="10"/>
      <c r="BP4" s="10"/>
    </row>
    <row r="5" spans="1:68" ht="15.6" x14ac:dyDescent="0.3">
      <c r="A5" s="676" t="s">
        <v>138</v>
      </c>
      <c r="B5" s="677"/>
      <c r="C5" s="677"/>
      <c r="D5" s="677"/>
      <c r="E5" s="677"/>
      <c r="F5" s="677"/>
      <c r="G5" s="677"/>
      <c r="H5" s="677"/>
      <c r="I5" s="677"/>
      <c r="J5" s="677"/>
      <c r="K5" s="677"/>
      <c r="L5" s="677"/>
      <c r="M5" s="677"/>
      <c r="N5" s="677"/>
      <c r="O5" s="677"/>
      <c r="P5" s="677"/>
      <c r="Q5" s="677"/>
      <c r="R5" s="677"/>
      <c r="S5" s="677"/>
      <c r="T5" s="677"/>
      <c r="U5" s="677"/>
      <c r="V5" s="677"/>
      <c r="W5" s="677"/>
      <c r="X5" s="677"/>
      <c r="Y5" s="677"/>
      <c r="Z5" s="677"/>
      <c r="AA5" s="677"/>
      <c r="AB5" s="677"/>
      <c r="AC5" s="677"/>
      <c r="AD5" s="677"/>
      <c r="AE5" s="678"/>
      <c r="AG5" s="17"/>
    </row>
    <row r="6" spans="1:68" x14ac:dyDescent="0.3">
      <c r="A6" s="654" t="s">
        <v>324</v>
      </c>
      <c r="B6" s="655"/>
      <c r="C6" s="655"/>
      <c r="D6" s="655"/>
      <c r="E6" s="655"/>
      <c r="F6" s="655"/>
      <c r="G6" s="655"/>
      <c r="H6" s="655"/>
      <c r="I6" s="655"/>
      <c r="J6" s="655"/>
      <c r="K6" s="655"/>
      <c r="L6" s="655"/>
      <c r="M6" s="655"/>
      <c r="N6" s="655"/>
      <c r="O6" s="655"/>
      <c r="P6" s="655"/>
      <c r="Q6" s="655"/>
      <c r="R6" s="655"/>
      <c r="S6" s="655"/>
      <c r="T6" s="655"/>
      <c r="U6" s="655"/>
      <c r="V6" s="655"/>
      <c r="W6" s="655"/>
      <c r="X6" s="655"/>
      <c r="Y6" s="655"/>
      <c r="Z6" s="655"/>
      <c r="AA6" s="655"/>
      <c r="AB6" s="655"/>
      <c r="AC6" s="655"/>
      <c r="AD6" s="655"/>
      <c r="AE6" s="683"/>
      <c r="AG6" s="17"/>
    </row>
    <row r="7" spans="1:68" ht="15" customHeight="1" x14ac:dyDescent="0.3">
      <c r="A7" s="654" t="s">
        <v>0</v>
      </c>
      <c r="B7" s="655"/>
      <c r="C7" s="656"/>
      <c r="D7" s="709" t="s">
        <v>13</v>
      </c>
      <c r="E7" s="709"/>
      <c r="F7" s="709"/>
      <c r="G7" s="709"/>
      <c r="H7" s="709"/>
      <c r="I7" s="709"/>
      <c r="J7" s="709"/>
      <c r="K7" s="709"/>
      <c r="L7" s="709"/>
      <c r="M7" s="709"/>
      <c r="N7" s="675" t="s">
        <v>90</v>
      </c>
      <c r="O7" s="675"/>
      <c r="P7" s="675" t="s">
        <v>28</v>
      </c>
      <c r="Q7" s="675"/>
      <c r="R7" s="675" t="s">
        <v>27</v>
      </c>
      <c r="S7" s="675"/>
      <c r="T7" s="666" t="s">
        <v>191</v>
      </c>
      <c r="U7" s="667"/>
      <c r="V7" s="667"/>
      <c r="W7" s="668"/>
      <c r="X7" s="667" t="s">
        <v>102</v>
      </c>
      <c r="Y7" s="667"/>
      <c r="Z7" s="667"/>
      <c r="AA7" s="667"/>
      <c r="AB7" s="667"/>
      <c r="AC7" s="668"/>
      <c r="AD7" s="705" t="s">
        <v>8</v>
      </c>
      <c r="AE7" s="683"/>
      <c r="AG7" s="17"/>
    </row>
    <row r="8" spans="1:68" ht="15" customHeight="1" x14ac:dyDescent="0.3">
      <c r="A8" s="657"/>
      <c r="B8" s="658"/>
      <c r="C8" s="659"/>
      <c r="D8" s="709"/>
      <c r="E8" s="709"/>
      <c r="F8" s="709"/>
      <c r="G8" s="709"/>
      <c r="H8" s="709"/>
      <c r="I8" s="709"/>
      <c r="J8" s="709"/>
      <c r="K8" s="709"/>
      <c r="L8" s="709"/>
      <c r="M8" s="709"/>
      <c r="N8" s="675"/>
      <c r="O8" s="675"/>
      <c r="P8" s="675"/>
      <c r="Q8" s="675"/>
      <c r="R8" s="675"/>
      <c r="S8" s="675"/>
      <c r="T8" s="684" t="s">
        <v>192</v>
      </c>
      <c r="U8" s="669"/>
      <c r="V8" s="669" t="s">
        <v>8</v>
      </c>
      <c r="W8" s="670"/>
      <c r="X8" s="669" t="s">
        <v>21</v>
      </c>
      <c r="Y8" s="669"/>
      <c r="Z8" s="669"/>
      <c r="AA8" s="669" t="s">
        <v>14</v>
      </c>
      <c r="AB8" s="669"/>
      <c r="AC8" s="670"/>
      <c r="AD8" s="706"/>
      <c r="AE8" s="707"/>
      <c r="AG8" s="17"/>
    </row>
    <row r="9" spans="1:68" x14ac:dyDescent="0.3">
      <c r="A9" s="1047"/>
      <c r="B9" s="1048"/>
      <c r="C9" s="1048"/>
      <c r="D9" s="1050"/>
      <c r="E9" s="1050"/>
      <c r="F9" s="1050"/>
      <c r="G9" s="1050"/>
      <c r="H9" s="1050"/>
      <c r="I9" s="1050"/>
      <c r="J9" s="1050"/>
      <c r="K9" s="1050"/>
      <c r="L9" s="1050"/>
      <c r="M9" s="1050"/>
      <c r="N9" s="862"/>
      <c r="O9" s="862"/>
      <c r="P9" s="1051"/>
      <c r="Q9" s="1052"/>
      <c r="R9" s="1053"/>
      <c r="S9" s="1054"/>
      <c r="T9" s="1055">
        <f t="shared" ref="T9:T23" si="0">IF(OR(A9="", R9=""),0,(IF(A9&gt;=mileagedate1,ROUND(R9*mileagerate1,3),ROUND(R9*mileagerate2,3))))</f>
        <v>0</v>
      </c>
      <c r="U9" s="1055"/>
      <c r="V9" s="1056"/>
      <c r="W9" s="1056"/>
      <c r="X9" s="1057"/>
      <c r="Y9" s="1056"/>
      <c r="Z9" s="1056"/>
      <c r="AA9" s="1056"/>
      <c r="AB9" s="1056"/>
      <c r="AC9" s="1056"/>
      <c r="AD9" s="1056"/>
      <c r="AE9" s="1067"/>
      <c r="AG9" s="131">
        <f>D9</f>
        <v>0</v>
      </c>
    </row>
    <row r="10" spans="1:68" x14ac:dyDescent="0.3">
      <c r="A10" s="1058"/>
      <c r="B10" s="1059"/>
      <c r="C10" s="1059"/>
      <c r="D10" s="1060"/>
      <c r="E10" s="1060"/>
      <c r="F10" s="1060"/>
      <c r="G10" s="1060"/>
      <c r="H10" s="1060"/>
      <c r="I10" s="1060"/>
      <c r="J10" s="1060"/>
      <c r="K10" s="1060"/>
      <c r="L10" s="1060"/>
      <c r="M10" s="1060"/>
      <c r="N10" s="842"/>
      <c r="O10" s="842"/>
      <c r="P10" s="1061"/>
      <c r="Q10" s="1062"/>
      <c r="R10" s="1063"/>
      <c r="S10" s="1064"/>
      <c r="T10" s="1065">
        <f t="shared" si="0"/>
        <v>0</v>
      </c>
      <c r="U10" s="1065"/>
      <c r="V10" s="1045"/>
      <c r="W10" s="1045"/>
      <c r="X10" s="1066"/>
      <c r="Y10" s="1045"/>
      <c r="Z10" s="1045"/>
      <c r="AA10" s="1045"/>
      <c r="AB10" s="1045"/>
      <c r="AC10" s="1045"/>
      <c r="AD10" s="1045"/>
      <c r="AE10" s="1046"/>
      <c r="AG10" s="131">
        <f t="shared" ref="AG10:AG23" si="1">D10</f>
        <v>0</v>
      </c>
    </row>
    <row r="11" spans="1:68" x14ac:dyDescent="0.3">
      <c r="A11" s="1058"/>
      <c r="B11" s="1059"/>
      <c r="C11" s="1059"/>
      <c r="D11" s="1060"/>
      <c r="E11" s="1060"/>
      <c r="F11" s="1060"/>
      <c r="G11" s="1060"/>
      <c r="H11" s="1060"/>
      <c r="I11" s="1060"/>
      <c r="J11" s="1060"/>
      <c r="K11" s="1060"/>
      <c r="L11" s="1060"/>
      <c r="M11" s="1060"/>
      <c r="N11" s="842"/>
      <c r="O11" s="842"/>
      <c r="P11" s="1061"/>
      <c r="Q11" s="1062"/>
      <c r="R11" s="1063"/>
      <c r="S11" s="1064"/>
      <c r="T11" s="1065">
        <f t="shared" si="0"/>
        <v>0</v>
      </c>
      <c r="U11" s="1065"/>
      <c r="V11" s="1045"/>
      <c r="W11" s="1045"/>
      <c r="X11" s="1066"/>
      <c r="Y11" s="1045"/>
      <c r="Z11" s="1045"/>
      <c r="AA11" s="1045"/>
      <c r="AB11" s="1045"/>
      <c r="AC11" s="1045"/>
      <c r="AD11" s="1045"/>
      <c r="AE11" s="1046"/>
      <c r="AG11" s="131">
        <f t="shared" si="1"/>
        <v>0</v>
      </c>
    </row>
    <row r="12" spans="1:68" x14ac:dyDescent="0.3">
      <c r="A12" s="1058"/>
      <c r="B12" s="1059"/>
      <c r="C12" s="1059"/>
      <c r="D12" s="1060"/>
      <c r="E12" s="1060"/>
      <c r="F12" s="1060"/>
      <c r="G12" s="1060"/>
      <c r="H12" s="1060"/>
      <c r="I12" s="1060"/>
      <c r="J12" s="1060"/>
      <c r="K12" s="1060"/>
      <c r="L12" s="1060"/>
      <c r="M12" s="1060"/>
      <c r="N12" s="842"/>
      <c r="O12" s="842"/>
      <c r="P12" s="1061"/>
      <c r="Q12" s="1062"/>
      <c r="R12" s="1063"/>
      <c r="S12" s="1064"/>
      <c r="T12" s="1065">
        <f t="shared" si="0"/>
        <v>0</v>
      </c>
      <c r="U12" s="1065"/>
      <c r="V12" s="1045"/>
      <c r="W12" s="1045"/>
      <c r="X12" s="1066"/>
      <c r="Y12" s="1045"/>
      <c r="Z12" s="1045"/>
      <c r="AA12" s="1045"/>
      <c r="AB12" s="1045"/>
      <c r="AC12" s="1045"/>
      <c r="AD12" s="1045"/>
      <c r="AE12" s="1046"/>
      <c r="AG12" s="131">
        <f t="shared" si="1"/>
        <v>0</v>
      </c>
    </row>
    <row r="13" spans="1:68" x14ac:dyDescent="0.3">
      <c r="A13" s="1058"/>
      <c r="B13" s="1059"/>
      <c r="C13" s="1059"/>
      <c r="D13" s="1060"/>
      <c r="E13" s="1060"/>
      <c r="F13" s="1060"/>
      <c r="G13" s="1060"/>
      <c r="H13" s="1060"/>
      <c r="I13" s="1060"/>
      <c r="J13" s="1060"/>
      <c r="K13" s="1060"/>
      <c r="L13" s="1060"/>
      <c r="M13" s="1060"/>
      <c r="N13" s="842"/>
      <c r="O13" s="842"/>
      <c r="P13" s="1061"/>
      <c r="Q13" s="1062"/>
      <c r="R13" s="1063"/>
      <c r="S13" s="1064"/>
      <c r="T13" s="1065">
        <f t="shared" si="0"/>
        <v>0</v>
      </c>
      <c r="U13" s="1065"/>
      <c r="V13" s="1045"/>
      <c r="W13" s="1045"/>
      <c r="X13" s="1066"/>
      <c r="Y13" s="1045"/>
      <c r="Z13" s="1045"/>
      <c r="AA13" s="1045"/>
      <c r="AB13" s="1045"/>
      <c r="AC13" s="1045"/>
      <c r="AD13" s="1045"/>
      <c r="AE13" s="1046"/>
      <c r="AG13" s="131">
        <f t="shared" si="1"/>
        <v>0</v>
      </c>
    </row>
    <row r="14" spans="1:68" x14ac:dyDescent="0.3">
      <c r="A14" s="1058"/>
      <c r="B14" s="1059"/>
      <c r="C14" s="1059"/>
      <c r="D14" s="1060"/>
      <c r="E14" s="1060"/>
      <c r="F14" s="1060"/>
      <c r="G14" s="1060"/>
      <c r="H14" s="1060"/>
      <c r="I14" s="1060"/>
      <c r="J14" s="1060"/>
      <c r="K14" s="1060"/>
      <c r="L14" s="1060"/>
      <c r="M14" s="1060"/>
      <c r="N14" s="842"/>
      <c r="O14" s="842"/>
      <c r="P14" s="1061"/>
      <c r="Q14" s="1062"/>
      <c r="R14" s="1063"/>
      <c r="S14" s="1064"/>
      <c r="T14" s="1065">
        <f t="shared" si="0"/>
        <v>0</v>
      </c>
      <c r="U14" s="1065"/>
      <c r="V14" s="1045"/>
      <c r="W14" s="1045"/>
      <c r="X14" s="1066"/>
      <c r="Y14" s="1045"/>
      <c r="Z14" s="1045"/>
      <c r="AA14" s="1045"/>
      <c r="AB14" s="1045"/>
      <c r="AC14" s="1045"/>
      <c r="AD14" s="1045"/>
      <c r="AE14" s="1046"/>
      <c r="AG14" s="131">
        <f t="shared" si="1"/>
        <v>0</v>
      </c>
    </row>
    <row r="15" spans="1:68" x14ac:dyDescent="0.3">
      <c r="A15" s="1058"/>
      <c r="B15" s="1059"/>
      <c r="C15" s="1059"/>
      <c r="D15" s="1060"/>
      <c r="E15" s="1060"/>
      <c r="F15" s="1060"/>
      <c r="G15" s="1060"/>
      <c r="H15" s="1060"/>
      <c r="I15" s="1060"/>
      <c r="J15" s="1060"/>
      <c r="K15" s="1060"/>
      <c r="L15" s="1060"/>
      <c r="M15" s="1060"/>
      <c r="N15" s="842"/>
      <c r="O15" s="842"/>
      <c r="P15" s="1061"/>
      <c r="Q15" s="1062"/>
      <c r="R15" s="1063"/>
      <c r="S15" s="1064"/>
      <c r="T15" s="1065">
        <f t="shared" si="0"/>
        <v>0</v>
      </c>
      <c r="U15" s="1065"/>
      <c r="V15" s="1045"/>
      <c r="W15" s="1045"/>
      <c r="X15" s="1066"/>
      <c r="Y15" s="1045"/>
      <c r="Z15" s="1045"/>
      <c r="AA15" s="1045"/>
      <c r="AB15" s="1045"/>
      <c r="AC15" s="1045"/>
      <c r="AD15" s="1045"/>
      <c r="AE15" s="1046"/>
      <c r="AG15" s="131">
        <f t="shared" si="1"/>
        <v>0</v>
      </c>
    </row>
    <row r="16" spans="1:68" x14ac:dyDescent="0.3">
      <c r="A16" s="1058"/>
      <c r="B16" s="1059"/>
      <c r="C16" s="1059"/>
      <c r="D16" s="1060"/>
      <c r="E16" s="1060"/>
      <c r="F16" s="1060"/>
      <c r="G16" s="1060"/>
      <c r="H16" s="1060"/>
      <c r="I16" s="1060"/>
      <c r="J16" s="1060"/>
      <c r="K16" s="1060"/>
      <c r="L16" s="1060"/>
      <c r="M16" s="1060"/>
      <c r="N16" s="842"/>
      <c r="O16" s="842"/>
      <c r="P16" s="1061"/>
      <c r="Q16" s="1062"/>
      <c r="R16" s="1063"/>
      <c r="S16" s="1064"/>
      <c r="T16" s="1065">
        <f t="shared" si="0"/>
        <v>0</v>
      </c>
      <c r="U16" s="1065"/>
      <c r="V16" s="1045"/>
      <c r="W16" s="1045"/>
      <c r="X16" s="1066"/>
      <c r="Y16" s="1045"/>
      <c r="Z16" s="1045"/>
      <c r="AA16" s="1045"/>
      <c r="AB16" s="1045"/>
      <c r="AC16" s="1045"/>
      <c r="AD16" s="1045"/>
      <c r="AE16" s="1046"/>
      <c r="AG16" s="131">
        <f t="shared" si="1"/>
        <v>0</v>
      </c>
    </row>
    <row r="17" spans="1:73" x14ac:dyDescent="0.3">
      <c r="A17" s="1058"/>
      <c r="B17" s="1059"/>
      <c r="C17" s="1059"/>
      <c r="D17" s="1060"/>
      <c r="E17" s="1060"/>
      <c r="F17" s="1060"/>
      <c r="G17" s="1060"/>
      <c r="H17" s="1060"/>
      <c r="I17" s="1060"/>
      <c r="J17" s="1060"/>
      <c r="K17" s="1060"/>
      <c r="L17" s="1060"/>
      <c r="M17" s="1060"/>
      <c r="N17" s="842"/>
      <c r="O17" s="842"/>
      <c r="P17" s="1061"/>
      <c r="Q17" s="1062"/>
      <c r="R17" s="1063"/>
      <c r="S17" s="1064"/>
      <c r="T17" s="1065">
        <f t="shared" si="0"/>
        <v>0</v>
      </c>
      <c r="U17" s="1065"/>
      <c r="V17" s="1045"/>
      <c r="W17" s="1045"/>
      <c r="X17" s="1066"/>
      <c r="Y17" s="1045"/>
      <c r="Z17" s="1045"/>
      <c r="AA17" s="1045"/>
      <c r="AB17" s="1045"/>
      <c r="AC17" s="1045"/>
      <c r="AD17" s="1045"/>
      <c r="AE17" s="1046"/>
      <c r="AG17" s="131">
        <f t="shared" si="1"/>
        <v>0</v>
      </c>
    </row>
    <row r="18" spans="1:73" x14ac:dyDescent="0.3">
      <c r="A18" s="1058"/>
      <c r="B18" s="1059"/>
      <c r="C18" s="1059"/>
      <c r="D18" s="1060"/>
      <c r="E18" s="1060"/>
      <c r="F18" s="1060"/>
      <c r="G18" s="1060"/>
      <c r="H18" s="1060"/>
      <c r="I18" s="1060"/>
      <c r="J18" s="1060"/>
      <c r="K18" s="1060"/>
      <c r="L18" s="1060"/>
      <c r="M18" s="1060"/>
      <c r="N18" s="842"/>
      <c r="O18" s="842"/>
      <c r="P18" s="1061"/>
      <c r="Q18" s="1062"/>
      <c r="R18" s="1063"/>
      <c r="S18" s="1064"/>
      <c r="T18" s="1065">
        <f t="shared" si="0"/>
        <v>0</v>
      </c>
      <c r="U18" s="1065"/>
      <c r="V18" s="1045"/>
      <c r="W18" s="1045"/>
      <c r="X18" s="1066"/>
      <c r="Y18" s="1045"/>
      <c r="Z18" s="1045"/>
      <c r="AA18" s="1045"/>
      <c r="AB18" s="1045"/>
      <c r="AC18" s="1045"/>
      <c r="AD18" s="1045"/>
      <c r="AE18" s="1046"/>
      <c r="AG18" s="131">
        <f t="shared" si="1"/>
        <v>0</v>
      </c>
    </row>
    <row r="19" spans="1:73" x14ac:dyDescent="0.3">
      <c r="A19" s="1058"/>
      <c r="B19" s="1059"/>
      <c r="C19" s="1059"/>
      <c r="D19" s="1060"/>
      <c r="E19" s="1060"/>
      <c r="F19" s="1060"/>
      <c r="G19" s="1060"/>
      <c r="H19" s="1060"/>
      <c r="I19" s="1060"/>
      <c r="J19" s="1060"/>
      <c r="K19" s="1060"/>
      <c r="L19" s="1060"/>
      <c r="M19" s="1060"/>
      <c r="N19" s="842"/>
      <c r="O19" s="842"/>
      <c r="P19" s="1061"/>
      <c r="Q19" s="1062"/>
      <c r="R19" s="1063"/>
      <c r="S19" s="1064"/>
      <c r="T19" s="1065">
        <f t="shared" si="0"/>
        <v>0</v>
      </c>
      <c r="U19" s="1065"/>
      <c r="V19" s="1045"/>
      <c r="W19" s="1045"/>
      <c r="X19" s="1066"/>
      <c r="Y19" s="1045"/>
      <c r="Z19" s="1045"/>
      <c r="AA19" s="1045"/>
      <c r="AB19" s="1045"/>
      <c r="AC19" s="1045"/>
      <c r="AD19" s="1045"/>
      <c r="AE19" s="1046"/>
      <c r="AG19" s="131">
        <f t="shared" si="1"/>
        <v>0</v>
      </c>
    </row>
    <row r="20" spans="1:73" x14ac:dyDescent="0.3">
      <c r="A20" s="1058"/>
      <c r="B20" s="1059"/>
      <c r="C20" s="1059"/>
      <c r="D20" s="1060"/>
      <c r="E20" s="1060"/>
      <c r="F20" s="1060"/>
      <c r="G20" s="1060"/>
      <c r="H20" s="1060"/>
      <c r="I20" s="1060"/>
      <c r="J20" s="1060"/>
      <c r="K20" s="1060"/>
      <c r="L20" s="1060"/>
      <c r="M20" s="1060"/>
      <c r="N20" s="842"/>
      <c r="O20" s="842"/>
      <c r="P20" s="1061"/>
      <c r="Q20" s="1062"/>
      <c r="R20" s="1063"/>
      <c r="S20" s="1064"/>
      <c r="T20" s="1065">
        <f t="shared" si="0"/>
        <v>0</v>
      </c>
      <c r="U20" s="1065"/>
      <c r="V20" s="1045"/>
      <c r="W20" s="1045"/>
      <c r="X20" s="1066"/>
      <c r="Y20" s="1045"/>
      <c r="Z20" s="1045"/>
      <c r="AA20" s="1045"/>
      <c r="AB20" s="1045"/>
      <c r="AC20" s="1045"/>
      <c r="AD20" s="1045"/>
      <c r="AE20" s="1046"/>
      <c r="AG20" s="131">
        <f t="shared" si="1"/>
        <v>0</v>
      </c>
    </row>
    <row r="21" spans="1:73" x14ac:dyDescent="0.3">
      <c r="A21" s="1058"/>
      <c r="B21" s="1059"/>
      <c r="C21" s="1059"/>
      <c r="D21" s="1060"/>
      <c r="E21" s="1060"/>
      <c r="F21" s="1060"/>
      <c r="G21" s="1060"/>
      <c r="H21" s="1060"/>
      <c r="I21" s="1060"/>
      <c r="J21" s="1060"/>
      <c r="K21" s="1060"/>
      <c r="L21" s="1060"/>
      <c r="M21" s="1060"/>
      <c r="N21" s="842"/>
      <c r="O21" s="842"/>
      <c r="P21" s="1061"/>
      <c r="Q21" s="1062"/>
      <c r="R21" s="1063"/>
      <c r="S21" s="1064"/>
      <c r="T21" s="1065">
        <f t="shared" si="0"/>
        <v>0</v>
      </c>
      <c r="U21" s="1065"/>
      <c r="V21" s="1045"/>
      <c r="W21" s="1045"/>
      <c r="X21" s="1066"/>
      <c r="Y21" s="1045"/>
      <c r="Z21" s="1045"/>
      <c r="AA21" s="1045"/>
      <c r="AB21" s="1045"/>
      <c r="AC21" s="1045"/>
      <c r="AD21" s="1045"/>
      <c r="AE21" s="1046"/>
      <c r="AG21" s="131">
        <f t="shared" si="1"/>
        <v>0</v>
      </c>
    </row>
    <row r="22" spans="1:73" x14ac:dyDescent="0.3">
      <c r="A22" s="1058"/>
      <c r="B22" s="1059"/>
      <c r="C22" s="1059"/>
      <c r="D22" s="1060"/>
      <c r="E22" s="1060"/>
      <c r="F22" s="1060"/>
      <c r="G22" s="1060"/>
      <c r="H22" s="1060"/>
      <c r="I22" s="1060"/>
      <c r="J22" s="1060"/>
      <c r="K22" s="1060"/>
      <c r="L22" s="1060"/>
      <c r="M22" s="1060"/>
      <c r="N22" s="842"/>
      <c r="O22" s="842"/>
      <c r="P22" s="1061"/>
      <c r="Q22" s="1062"/>
      <c r="R22" s="1063"/>
      <c r="S22" s="1064"/>
      <c r="T22" s="1065">
        <f t="shared" si="0"/>
        <v>0</v>
      </c>
      <c r="U22" s="1065"/>
      <c r="V22" s="1045"/>
      <c r="W22" s="1045"/>
      <c r="X22" s="1066"/>
      <c r="Y22" s="1045"/>
      <c r="Z22" s="1045"/>
      <c r="AA22" s="1045"/>
      <c r="AB22" s="1045"/>
      <c r="AC22" s="1045"/>
      <c r="AD22" s="1045"/>
      <c r="AE22" s="1046"/>
      <c r="AG22" s="131">
        <f t="shared" si="1"/>
        <v>0</v>
      </c>
    </row>
    <row r="23" spans="1:73" x14ac:dyDescent="0.3">
      <c r="A23" s="1071"/>
      <c r="B23" s="1072"/>
      <c r="C23" s="1072"/>
      <c r="D23" s="1073"/>
      <c r="E23" s="1073"/>
      <c r="F23" s="1073"/>
      <c r="G23" s="1073"/>
      <c r="H23" s="1073"/>
      <c r="I23" s="1073"/>
      <c r="J23" s="1073"/>
      <c r="K23" s="1073"/>
      <c r="L23" s="1073"/>
      <c r="M23" s="1073"/>
      <c r="N23" s="885"/>
      <c r="O23" s="885"/>
      <c r="P23" s="1074"/>
      <c r="Q23" s="1075"/>
      <c r="R23" s="1076"/>
      <c r="S23" s="1077"/>
      <c r="T23" s="1078">
        <f t="shared" si="0"/>
        <v>0</v>
      </c>
      <c r="U23" s="1078"/>
      <c r="V23" s="1069"/>
      <c r="W23" s="1069"/>
      <c r="X23" s="1068"/>
      <c r="Y23" s="1069"/>
      <c r="Z23" s="1069"/>
      <c r="AA23" s="1069"/>
      <c r="AB23" s="1069"/>
      <c r="AC23" s="1069"/>
      <c r="AD23" s="1069"/>
      <c r="AE23" s="1070"/>
      <c r="AG23" s="131">
        <f t="shared" si="1"/>
        <v>0</v>
      </c>
    </row>
    <row r="24" spans="1:73" ht="14.4" customHeight="1" x14ac:dyDescent="0.3">
      <c r="A24" s="57"/>
      <c r="B24" s="58"/>
      <c r="C24" s="58"/>
      <c r="D24" s="58"/>
      <c r="E24" s="58"/>
      <c r="F24" s="58"/>
      <c r="G24" s="58"/>
      <c r="H24" s="58"/>
      <c r="I24" s="58"/>
      <c r="J24" s="58"/>
      <c r="K24" s="58"/>
      <c r="L24" s="948" t="s">
        <v>335</v>
      </c>
      <c r="M24" s="948"/>
      <c r="N24" s="948"/>
      <c r="O24" s="948"/>
      <c r="P24" s="948"/>
      <c r="Q24" s="948"/>
      <c r="R24" s="948"/>
      <c r="S24" s="949"/>
      <c r="T24" s="1006">
        <f>SUM(T9:W23)</f>
        <v>0</v>
      </c>
      <c r="U24" s="1007"/>
      <c r="V24" s="1007"/>
      <c r="W24" s="1008"/>
      <c r="X24" s="1006">
        <f>SUM(X9:Z23)</f>
        <v>0</v>
      </c>
      <c r="Y24" s="1007"/>
      <c r="Z24" s="1008"/>
      <c r="AA24" s="1006">
        <f>SUM(AA9:AC23)</f>
        <v>0</v>
      </c>
      <c r="AB24" s="1007"/>
      <c r="AC24" s="1008"/>
      <c r="AD24" s="1006">
        <f>SUM(AD9:AE23)</f>
        <v>0</v>
      </c>
      <c r="AE24" s="1009"/>
      <c r="AF24" s="17"/>
      <c r="AG24" s="17"/>
      <c r="AH24" s="17"/>
      <c r="AI24" s="17"/>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row>
    <row r="25" spans="1:73" x14ac:dyDescent="0.3">
      <c r="A25" s="847" t="s">
        <v>34</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1"/>
      <c r="AF25" s="17"/>
      <c r="AG25" s="17"/>
      <c r="AH25" s="17"/>
      <c r="AI25" s="17"/>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row>
    <row r="26" spans="1:73" ht="14.4" customHeight="1" x14ac:dyDescent="0.3">
      <c r="A26" s="892" t="s">
        <v>26</v>
      </c>
      <c r="B26" s="768" t="s">
        <v>25</v>
      </c>
      <c r="C26" s="780"/>
      <c r="D26" s="1003" t="s">
        <v>15</v>
      </c>
      <c r="E26" s="1004"/>
      <c r="F26" s="1005"/>
      <c r="G26" s="788" t="s">
        <v>286</v>
      </c>
      <c r="H26" s="788"/>
      <c r="I26" s="788"/>
      <c r="J26" s="86"/>
      <c r="K26" s="87"/>
      <c r="L26" s="788" t="s">
        <v>26</v>
      </c>
      <c r="M26" s="768" t="s">
        <v>25</v>
      </c>
      <c r="N26" s="780"/>
      <c r="O26" s="1003" t="s">
        <v>15</v>
      </c>
      <c r="P26" s="1004"/>
      <c r="Q26" s="1005"/>
      <c r="R26" s="788" t="s">
        <v>286</v>
      </c>
      <c r="S26" s="788"/>
      <c r="T26" s="788"/>
      <c r="U26" s="86"/>
      <c r="V26" s="87"/>
      <c r="W26" s="788" t="s">
        <v>26</v>
      </c>
      <c r="X26" s="768" t="s">
        <v>25</v>
      </c>
      <c r="Y26" s="780"/>
      <c r="Z26" s="1003" t="s">
        <v>15</v>
      </c>
      <c r="AA26" s="1004"/>
      <c r="AB26" s="1005"/>
      <c r="AC26" s="675" t="s">
        <v>286</v>
      </c>
      <c r="AD26" s="675"/>
      <c r="AE26" s="1002"/>
      <c r="AF26" s="53"/>
      <c r="AG26" s="10"/>
      <c r="AH26" s="297">
        <f>SUM(D28:F30,O28:Q30,Z28:AB30)-SUMIF(B28:C30,"*TAX*",D28:F30)-SUMIF(M28:N30,"*TAX*",O28:Q30)-SUMIF(X28:Y30,"*TAX*",Z28:AB30)</f>
        <v>0</v>
      </c>
      <c r="AI26" s="298" t="s">
        <v>108</v>
      </c>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row>
    <row r="27" spans="1:73" x14ac:dyDescent="0.3">
      <c r="A27" s="874"/>
      <c r="B27" s="770"/>
      <c r="C27" s="781"/>
      <c r="D27" s="770"/>
      <c r="E27" s="771"/>
      <c r="F27" s="781"/>
      <c r="G27" s="675"/>
      <c r="H27" s="675"/>
      <c r="I27" s="675"/>
      <c r="J27" s="86"/>
      <c r="K27" s="87"/>
      <c r="L27" s="675"/>
      <c r="M27" s="770"/>
      <c r="N27" s="781"/>
      <c r="O27" s="770"/>
      <c r="P27" s="771"/>
      <c r="Q27" s="781"/>
      <c r="R27" s="675"/>
      <c r="S27" s="675"/>
      <c r="T27" s="675"/>
      <c r="U27" s="86"/>
      <c r="V27" s="87"/>
      <c r="W27" s="675"/>
      <c r="X27" s="770"/>
      <c r="Y27" s="781"/>
      <c r="Z27" s="770"/>
      <c r="AA27" s="771"/>
      <c r="AB27" s="781"/>
      <c r="AC27" s="675"/>
      <c r="AD27" s="675"/>
      <c r="AE27" s="1002"/>
      <c r="AF27" s="54"/>
      <c r="AG27" s="10"/>
      <c r="AH27" s="297">
        <f>SUMIF(B28:C30,"*TAX*",D28:F30)+SUMIF(M28:N30,"*TAX*",O28:Q30)+SUMIF(X28:Y30,"*TAX*",Z28:AB30)</f>
        <v>0</v>
      </c>
      <c r="AI27" s="298" t="s">
        <v>788</v>
      </c>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row>
    <row r="28" spans="1:73" x14ac:dyDescent="0.3">
      <c r="A28" s="22">
        <v>34</v>
      </c>
      <c r="B28" s="998"/>
      <c r="C28" s="999"/>
      <c r="D28" s="761"/>
      <c r="E28" s="762"/>
      <c r="F28" s="763"/>
      <c r="G28" s="935" t="str">
        <f>IF(B28="","",IF(AND(trav_typ="State Employee",dest_typ="In-State"),VLOOKUP(B28,TYP_AC_TRAV,2,FALSE),(IF(AND(trav_typ="State Employee",dest_typ&lt;&gt;"In-State"),VLOOKUP(B28,TYP_AC_TRAV,3,FALSE),IF(AND(trav_typ&lt;&gt;"State Employee",dest_typ="In-State"),VLOOKUP(B28,TYP_AC_TRAV,4,FALSE),(IF(AND(trav_typ&lt;&gt;"State Employee",dest_typ&lt;&gt;"In-State"),VLOOKUP(B28,TYP_AC_TRAV,5,FALSE))))))))</f>
        <v/>
      </c>
      <c r="H28" s="935" t="e">
        <v>#REF!</v>
      </c>
      <c r="I28" s="935"/>
      <c r="J28" s="88"/>
      <c r="K28" s="89"/>
      <c r="L28" s="19">
        <f>A30+1</f>
        <v>37</v>
      </c>
      <c r="M28" s="998"/>
      <c r="N28" s="999"/>
      <c r="O28" s="761"/>
      <c r="P28" s="762"/>
      <c r="Q28" s="763"/>
      <c r="R28" s="935" t="str">
        <f>IF(M28="","",IF(AND(trav_typ="State Employee",dest_typ="In-State"),VLOOKUP(M28,TYP_AC_TRAV,2,FALSE),(IF(AND(trav_typ="State Employee",dest_typ&lt;&gt;"In-State"),VLOOKUP(M28,TYP_AC_TRAV,3,FALSE),IF(AND(trav_typ&lt;&gt;"State Employee",dest_typ="In-State"),VLOOKUP(M28,TYP_AC_TRAV,4,FALSE),(IF(AND(trav_typ&lt;&gt;"State Employee",dest_typ&lt;&gt;"In-State"),VLOOKUP(M28,TYP_AC_TRAV,5,FALSE))))))))</f>
        <v/>
      </c>
      <c r="S28" s="935" t="e">
        <v>#REF!</v>
      </c>
      <c r="T28" s="935"/>
      <c r="U28" s="88"/>
      <c r="V28" s="89"/>
      <c r="W28" s="19">
        <f>L30+1</f>
        <v>40</v>
      </c>
      <c r="X28" s="998"/>
      <c r="Y28" s="999"/>
      <c r="Z28" s="761"/>
      <c r="AA28" s="762"/>
      <c r="AB28" s="763"/>
      <c r="AC28" s="935" t="str">
        <f>IF(X28="","",IF(AND(trav_typ="State Employee",dest_typ="In-State"),VLOOKUP(X28,TYP_AC_TRAV,2,FALSE),(IF(AND(trav_typ="State Employee",dest_typ&lt;&gt;"In-State"),VLOOKUP(X28,TYP_AC_TRAV,3,FALSE),IF(AND(trav_typ&lt;&gt;"State Employee",dest_typ="In-State"),VLOOKUP(X28,TYP_AC_TRAV,4,FALSE),(IF(AND(trav_typ&lt;&gt;"State Employee",dest_typ&lt;&gt;"In-State"),VLOOKUP(X28,TYP_AC_TRAV,5,FALSE))))))))</f>
        <v/>
      </c>
      <c r="AD28" s="935" t="e">
        <v>#REF!</v>
      </c>
      <c r="AE28" s="1011"/>
      <c r="AF28" s="54"/>
      <c r="AG28" s="17"/>
      <c r="AH28" s="17"/>
      <c r="AI28" s="17"/>
      <c r="BK28" s="10"/>
      <c r="BL28" s="10"/>
      <c r="BM28" s="10"/>
      <c r="BN28" s="10"/>
      <c r="BO28" s="10"/>
      <c r="BP28" s="10"/>
    </row>
    <row r="29" spans="1:73" s="13" customFormat="1" ht="13.8" x14ac:dyDescent="0.3">
      <c r="A29" s="23">
        <f>A28+1</f>
        <v>35</v>
      </c>
      <c r="B29" s="996"/>
      <c r="C29" s="997"/>
      <c r="D29" s="765"/>
      <c r="E29" s="766"/>
      <c r="F29" s="767"/>
      <c r="G29" s="916" t="str">
        <f>IF(B29="","",IF(AND(trav_typ="State Employee",dest_typ="In-State"),VLOOKUP(B29,TYP_AC_TRAV,2,FALSE),(IF(AND(trav_typ="State Employee",dest_typ&lt;&gt;"In-State"),VLOOKUP(B29,TYP_AC_TRAV,3,FALSE),IF(AND(trav_typ&lt;&gt;"State Employee",dest_typ="In-State"),VLOOKUP(B29,TYP_AC_TRAV,4,FALSE),(IF(AND(trav_typ&lt;&gt;"State Employee",dest_typ&lt;&gt;"In-State"),VLOOKUP(B29,TYP_AC_TRAV,5,FALSE))))))))</f>
        <v/>
      </c>
      <c r="H29" s="916" t="e">
        <v>#REF!</v>
      </c>
      <c r="I29" s="916"/>
      <c r="J29" s="88"/>
      <c r="K29" s="89"/>
      <c r="L29" s="18">
        <f>L28+1</f>
        <v>38</v>
      </c>
      <c r="M29" s="996"/>
      <c r="N29" s="997"/>
      <c r="O29" s="765"/>
      <c r="P29" s="766"/>
      <c r="Q29" s="767"/>
      <c r="R29" s="916" t="str">
        <f>IF(M29="","",IF(AND(trav_typ="State Employee",dest_typ="In-State"),VLOOKUP(M29,TYP_AC_TRAV,2,FALSE),(IF(AND(trav_typ="State Employee",dest_typ&lt;&gt;"In-State"),VLOOKUP(M29,TYP_AC_TRAV,3,FALSE),IF(AND(trav_typ&lt;&gt;"State Employee",dest_typ="In-State"),VLOOKUP(M29,TYP_AC_TRAV,4,FALSE),(IF(AND(trav_typ&lt;&gt;"State Employee",dest_typ&lt;&gt;"In-State"),VLOOKUP(M29,TYP_AC_TRAV,5,FALSE))))))))</f>
        <v/>
      </c>
      <c r="S29" s="916" t="e">
        <v>#REF!</v>
      </c>
      <c r="T29" s="916"/>
      <c r="U29" s="88"/>
      <c r="V29" s="89"/>
      <c r="W29" s="18">
        <f>W28+1</f>
        <v>41</v>
      </c>
      <c r="X29" s="996"/>
      <c r="Y29" s="997"/>
      <c r="Z29" s="765"/>
      <c r="AA29" s="766"/>
      <c r="AB29" s="767"/>
      <c r="AC29" s="916" t="str">
        <f>IF(X29="","",IF(AND(trav_typ="State Employee",dest_typ="In-State"),VLOOKUP(X29,TYP_AC_TRAV,2,FALSE),(IF(AND(trav_typ="State Employee",dest_typ&lt;&gt;"In-State"),VLOOKUP(X29,TYP_AC_TRAV,3,FALSE),IF(AND(trav_typ&lt;&gt;"State Employee",dest_typ="In-State"),VLOOKUP(X29,TYP_AC_TRAV,4,FALSE),(IF(AND(trav_typ&lt;&gt;"State Employee",dest_typ&lt;&gt;"In-State"),VLOOKUP(X29,TYP_AC_TRAV,5,FALSE))))))))</f>
        <v/>
      </c>
      <c r="AD29" s="916" t="e">
        <v>#REF!</v>
      </c>
      <c r="AE29" s="1010"/>
      <c r="AF29" s="55"/>
    </row>
    <row r="30" spans="1:73" s="13" customFormat="1" ht="13.8" x14ac:dyDescent="0.3">
      <c r="A30" s="23">
        <f>A29+1</f>
        <v>36</v>
      </c>
      <c r="B30" s="983"/>
      <c r="C30" s="984"/>
      <c r="D30" s="897"/>
      <c r="E30" s="898"/>
      <c r="F30" s="899"/>
      <c r="G30" s="992" t="str">
        <f>IF(B30="","",IF(AND(trav_typ="State Employee",dest_typ="In-State"),VLOOKUP(B30,TYP_AC_TRAV,2,FALSE),(IF(AND(trav_typ="State Employee",dest_typ&lt;&gt;"In-State"),VLOOKUP(B30,TYP_AC_TRAV,3,FALSE),IF(AND(trav_typ&lt;&gt;"State Employee",dest_typ="In-State"),VLOOKUP(B30,TYP_AC_TRAV,4,FALSE),(IF(AND(trav_typ&lt;&gt;"State Employee",dest_typ&lt;&gt;"In-State"),VLOOKUP(B30,TYP_AC_TRAV,5,FALSE))))))))</f>
        <v/>
      </c>
      <c r="H30" s="992" t="e">
        <v>#REF!</v>
      </c>
      <c r="I30" s="992"/>
      <c r="J30" s="90"/>
      <c r="K30" s="91"/>
      <c r="L30" s="52">
        <f>L29+1</f>
        <v>39</v>
      </c>
      <c r="M30" s="983"/>
      <c r="N30" s="984"/>
      <c r="O30" s="897"/>
      <c r="P30" s="898"/>
      <c r="Q30" s="899"/>
      <c r="R30" s="992" t="str">
        <f>IF(M30="","",IF(AND(trav_typ="State Employee",dest_typ="In-State"),VLOOKUP(M30,TYP_AC_TRAV,2,FALSE),(IF(AND(trav_typ="State Employee",dest_typ&lt;&gt;"In-State"),VLOOKUP(M30,TYP_AC_TRAV,3,FALSE),IF(AND(trav_typ&lt;&gt;"State Employee",dest_typ="In-State"),VLOOKUP(M30,TYP_AC_TRAV,4,FALSE),(IF(AND(trav_typ&lt;&gt;"State Employee",dest_typ&lt;&gt;"In-State"),VLOOKUP(M30,TYP_AC_TRAV,5,FALSE))))))))</f>
        <v/>
      </c>
      <c r="S30" s="992" t="e">
        <v>#REF!</v>
      </c>
      <c r="T30" s="992"/>
      <c r="U30" s="90"/>
      <c r="V30" s="91"/>
      <c r="W30" s="52">
        <f>W29+1</f>
        <v>42</v>
      </c>
      <c r="X30" s="983"/>
      <c r="Y30" s="984"/>
      <c r="Z30" s="897"/>
      <c r="AA30" s="898"/>
      <c r="AB30" s="899"/>
      <c r="AC30" s="992" t="str">
        <f>IF(X30="","",IF(AND(trav_typ="State Employee",dest_typ="In-State"),VLOOKUP(X30,TYP_AC_TRAV,2,FALSE),(IF(AND(trav_typ="State Employee",dest_typ&lt;&gt;"In-State"),VLOOKUP(X30,TYP_AC_TRAV,3,FALSE),IF(AND(trav_typ&lt;&gt;"State Employee",dest_typ="In-State"),VLOOKUP(X30,TYP_AC_TRAV,4,FALSE),(IF(AND(trav_typ&lt;&gt;"State Employee",dest_typ&lt;&gt;"In-State"),VLOOKUP(X30,TYP_AC_TRAV,5,FALSE))))))))</f>
        <v/>
      </c>
      <c r="AD30" s="992" t="e">
        <v>#REF!</v>
      </c>
      <c r="AE30" s="1012"/>
      <c r="AF30" s="55"/>
    </row>
    <row r="31" spans="1:73" x14ac:dyDescent="0.3">
      <c r="A31" s="1000" t="s">
        <v>336</v>
      </c>
      <c r="B31" s="1001"/>
      <c r="C31" s="1001"/>
      <c r="D31" s="1001"/>
      <c r="E31" s="1001"/>
      <c r="F31" s="1001"/>
      <c r="G31" s="1001"/>
      <c r="H31" s="1001"/>
      <c r="I31" s="1001"/>
      <c r="J31" s="1001"/>
      <c r="K31" s="1001"/>
      <c r="L31" s="1001"/>
      <c r="M31" s="1001"/>
      <c r="N31" s="1001"/>
      <c r="O31" s="1001"/>
      <c r="P31" s="1001"/>
      <c r="Q31" s="1001"/>
      <c r="R31" s="1001"/>
      <c r="S31" s="1001"/>
      <c r="T31" s="1001"/>
      <c r="U31" s="1001"/>
      <c r="V31" s="1001"/>
      <c r="W31" s="1001"/>
      <c r="X31" s="1001"/>
      <c r="Y31" s="1001"/>
      <c r="Z31" s="994">
        <f>SUM(D28:F30,O28:Q30,Z28:AB30)-SUMIF(B28:C30,"T ADV",D28:F30)-SUMIF(M28:N30,"T ADV",O28:Q30)-SUMIF(X28:Y30,"T ADV",Z28:AB30)</f>
        <v>0</v>
      </c>
      <c r="AA31" s="994"/>
      <c r="AB31" s="994"/>
      <c r="AC31" s="994" t="e">
        <f>SUM(U28:W31,AC28:AE30)-SUMIF(S28:T31,"T ADV",U28:W31)-SUMIF(AA28:AB30,"T ADV",AC28:AE30)</f>
        <v>#REF!</v>
      </c>
      <c r="AD31" s="994"/>
      <c r="AE31" s="995"/>
      <c r="AF31" s="50"/>
      <c r="AG31" s="51"/>
      <c r="AH31" s="17"/>
      <c r="AI31" s="46"/>
      <c r="AL31" s="14"/>
      <c r="AM31" s="46"/>
      <c r="AN31" s="14"/>
      <c r="AO31" s="14"/>
      <c r="BQ31" s="17"/>
      <c r="BR31" s="17"/>
      <c r="BS31" s="17"/>
      <c r="BT31" s="17"/>
      <c r="BU31" s="17"/>
    </row>
    <row r="32" spans="1:73" x14ac:dyDescent="0.3">
      <c r="A32" s="847" t="s">
        <v>299</v>
      </c>
      <c r="B32" s="790"/>
      <c r="C32" s="790"/>
      <c r="D32" s="790"/>
      <c r="E32" s="790"/>
      <c r="F32" s="790"/>
      <c r="G32" s="790"/>
      <c r="H32" s="790"/>
      <c r="I32" s="790"/>
      <c r="J32" s="790"/>
      <c r="K32" s="790"/>
      <c r="L32" s="790"/>
      <c r="M32" s="790"/>
      <c r="N32" s="790"/>
      <c r="O32" s="790"/>
      <c r="P32" s="790"/>
      <c r="Q32" s="790"/>
      <c r="R32" s="790"/>
      <c r="S32" s="790"/>
      <c r="T32" s="790"/>
      <c r="U32" s="790"/>
      <c r="V32" s="790"/>
      <c r="W32" s="790"/>
      <c r="X32" s="790"/>
      <c r="Y32" s="790"/>
      <c r="Z32" s="790" t="s">
        <v>1113</v>
      </c>
      <c r="AA32" s="790"/>
      <c r="AB32" s="790"/>
      <c r="AC32" s="790"/>
      <c r="AD32" s="790"/>
      <c r="AE32" s="791"/>
    </row>
    <row r="33" spans="1:31" ht="15" customHeight="1" x14ac:dyDescent="0.3">
      <c r="A33" s="874" t="s">
        <v>25</v>
      </c>
      <c r="B33" s="675"/>
      <c r="C33" s="675" t="s">
        <v>289</v>
      </c>
      <c r="D33" s="675"/>
      <c r="E33" s="675" t="s">
        <v>125</v>
      </c>
      <c r="F33" s="675"/>
      <c r="G33" s="675"/>
      <c r="H33" s="675"/>
      <c r="I33" s="675"/>
      <c r="J33" s="675"/>
      <c r="K33" s="768" t="s">
        <v>323</v>
      </c>
      <c r="L33" s="769"/>
      <c r="M33" s="769"/>
      <c r="N33" s="769"/>
      <c r="O33" s="769"/>
      <c r="P33" s="769"/>
      <c r="Q33" s="780"/>
      <c r="R33" s="768" t="s">
        <v>15</v>
      </c>
      <c r="S33" s="769"/>
      <c r="T33" s="780"/>
      <c r="U33" s="768" t="s">
        <v>112</v>
      </c>
      <c r="V33" s="769"/>
      <c r="W33" s="780"/>
      <c r="X33" s="768" t="s">
        <v>286</v>
      </c>
      <c r="Y33" s="780"/>
      <c r="Z33" s="768" t="s">
        <v>304</v>
      </c>
      <c r="AA33" s="769"/>
      <c r="AB33" s="889" t="s">
        <v>305</v>
      </c>
      <c r="AC33" s="769" t="s">
        <v>1114</v>
      </c>
      <c r="AD33" s="769"/>
      <c r="AE33" s="936"/>
    </row>
    <row r="34" spans="1:31" x14ac:dyDescent="0.3">
      <c r="A34" s="874"/>
      <c r="B34" s="675"/>
      <c r="C34" s="675"/>
      <c r="D34" s="675"/>
      <c r="E34" s="675"/>
      <c r="F34" s="675"/>
      <c r="G34" s="675"/>
      <c r="H34" s="675"/>
      <c r="I34" s="675"/>
      <c r="J34" s="675"/>
      <c r="K34" s="770"/>
      <c r="L34" s="771"/>
      <c r="M34" s="771"/>
      <c r="N34" s="771"/>
      <c r="O34" s="771"/>
      <c r="P34" s="771"/>
      <c r="Q34" s="781"/>
      <c r="R34" s="770"/>
      <c r="S34" s="771"/>
      <c r="T34" s="781"/>
      <c r="U34" s="770"/>
      <c r="V34" s="771"/>
      <c r="W34" s="781"/>
      <c r="X34" s="770"/>
      <c r="Y34" s="781"/>
      <c r="Z34" s="770"/>
      <c r="AA34" s="771"/>
      <c r="AB34" s="890"/>
      <c r="AC34" s="771"/>
      <c r="AD34" s="771"/>
      <c r="AE34" s="937"/>
    </row>
    <row r="35" spans="1:31" x14ac:dyDescent="0.3">
      <c r="A35" s="940"/>
      <c r="B35" s="908"/>
      <c r="C35" s="908"/>
      <c r="D35" s="908"/>
      <c r="E35" s="862"/>
      <c r="F35" s="862"/>
      <c r="G35" s="862"/>
      <c r="H35" s="862"/>
      <c r="I35" s="862"/>
      <c r="J35" s="862"/>
      <c r="K35" s="926"/>
      <c r="L35" s="927"/>
      <c r="M35" s="927"/>
      <c r="N35" s="927"/>
      <c r="O35" s="927"/>
      <c r="P35" s="927"/>
      <c r="Q35" s="928"/>
      <c r="R35" s="939"/>
      <c r="S35" s="939"/>
      <c r="T35" s="939"/>
      <c r="U35" s="907"/>
      <c r="V35" s="907"/>
      <c r="W35" s="907"/>
      <c r="X35" s="935" t="str">
        <f t="shared" ref="X35:X49" si="2">IF(A35="","",IF(AND(trav_typ="State Employee",dest_typ="In-State"),VLOOKUP($A35,TYP_AC_STATE,2,FALSE),(IF(AND(trav_typ="State Employee",dest_typ&lt;&gt;"In-State"),VLOOKUP($A35,TYP_AC_STATE,3,FALSE),IF(AND(trav_typ&lt;&gt;"State Employee",dest_typ="In-State"),VLOOKUP($A35,TYP_AC_STATE,4,FALSE),(IF(AND(trav_typ&lt;&gt;"State Employee",dest_typ&lt;&gt;"In-State"),VLOOKUP($A35,TYP_AC_STATE,5,FALSE))))))))</f>
        <v/>
      </c>
      <c r="Y35" s="935" t="e">
        <v>#REF!</v>
      </c>
      <c r="Z35" s="905"/>
      <c r="AA35" s="875"/>
      <c r="AB35" s="95" t="e">
        <f t="shared" ref="AB35:AB49" si="3">IF(trDept="",VLOOKUP(dept_opt,dept_lookup2,2,FALSE),VLOOKUP(trDept,dept_lookup,3,FALSE))</f>
        <v>#N/A</v>
      </c>
      <c r="AC35" s="875"/>
      <c r="AD35" s="875"/>
      <c r="AE35" s="938"/>
    </row>
    <row r="36" spans="1:31" x14ac:dyDescent="0.3">
      <c r="A36" s="840"/>
      <c r="B36" s="841"/>
      <c r="C36" s="841"/>
      <c r="D36" s="841"/>
      <c r="E36" s="842"/>
      <c r="F36" s="842"/>
      <c r="G36" s="842"/>
      <c r="H36" s="842"/>
      <c r="I36" s="842"/>
      <c r="J36" s="842"/>
      <c r="K36" s="913"/>
      <c r="L36" s="914"/>
      <c r="M36" s="914"/>
      <c r="N36" s="914"/>
      <c r="O36" s="914"/>
      <c r="P36" s="914"/>
      <c r="Q36" s="915"/>
      <c r="R36" s="909"/>
      <c r="S36" s="909"/>
      <c r="T36" s="909"/>
      <c r="U36" s="906"/>
      <c r="V36" s="906"/>
      <c r="W36" s="906"/>
      <c r="X36" s="916" t="str">
        <f t="shared" si="2"/>
        <v/>
      </c>
      <c r="Y36" s="916" t="e">
        <v>#REF!</v>
      </c>
      <c r="Z36" s="759"/>
      <c r="AA36" s="760"/>
      <c r="AB36" s="96" t="e">
        <f t="shared" si="3"/>
        <v>#N/A</v>
      </c>
      <c r="AC36" s="760"/>
      <c r="AD36" s="760"/>
      <c r="AE36" s="923"/>
    </row>
    <row r="37" spans="1:31" x14ac:dyDescent="0.3">
      <c r="A37" s="840"/>
      <c r="B37" s="841"/>
      <c r="C37" s="841"/>
      <c r="D37" s="841"/>
      <c r="E37" s="842"/>
      <c r="F37" s="842"/>
      <c r="G37" s="842"/>
      <c r="H37" s="842"/>
      <c r="I37" s="842"/>
      <c r="J37" s="842"/>
      <c r="K37" s="913"/>
      <c r="L37" s="914"/>
      <c r="M37" s="914"/>
      <c r="N37" s="914"/>
      <c r="O37" s="914"/>
      <c r="P37" s="914"/>
      <c r="Q37" s="915"/>
      <c r="R37" s="909"/>
      <c r="S37" s="909"/>
      <c r="T37" s="909"/>
      <c r="U37" s="906"/>
      <c r="V37" s="906"/>
      <c r="W37" s="906"/>
      <c r="X37" s="916" t="str">
        <f t="shared" si="2"/>
        <v/>
      </c>
      <c r="Y37" s="916" t="e">
        <v>#REF!</v>
      </c>
      <c r="Z37" s="759"/>
      <c r="AA37" s="760"/>
      <c r="AB37" s="96" t="e">
        <f t="shared" si="3"/>
        <v>#N/A</v>
      </c>
      <c r="AC37" s="760"/>
      <c r="AD37" s="760"/>
      <c r="AE37" s="923"/>
    </row>
    <row r="38" spans="1:31" x14ac:dyDescent="0.3">
      <c r="A38" s="840"/>
      <c r="B38" s="841"/>
      <c r="C38" s="841"/>
      <c r="D38" s="841"/>
      <c r="E38" s="842"/>
      <c r="F38" s="842"/>
      <c r="G38" s="842"/>
      <c r="H38" s="842"/>
      <c r="I38" s="842"/>
      <c r="J38" s="842"/>
      <c r="K38" s="913"/>
      <c r="L38" s="914"/>
      <c r="M38" s="914"/>
      <c r="N38" s="914"/>
      <c r="O38" s="914"/>
      <c r="P38" s="914"/>
      <c r="Q38" s="915"/>
      <c r="R38" s="909"/>
      <c r="S38" s="909"/>
      <c r="T38" s="909"/>
      <c r="U38" s="906"/>
      <c r="V38" s="906"/>
      <c r="W38" s="906"/>
      <c r="X38" s="916" t="str">
        <f t="shared" si="2"/>
        <v/>
      </c>
      <c r="Y38" s="916" t="e">
        <v>#REF!</v>
      </c>
      <c r="Z38" s="759"/>
      <c r="AA38" s="760"/>
      <c r="AB38" s="96" t="e">
        <f t="shared" si="3"/>
        <v>#N/A</v>
      </c>
      <c r="AC38" s="760"/>
      <c r="AD38" s="760"/>
      <c r="AE38" s="923"/>
    </row>
    <row r="39" spans="1:31" x14ac:dyDescent="0.3">
      <c r="A39" s="840"/>
      <c r="B39" s="841"/>
      <c r="C39" s="841"/>
      <c r="D39" s="841"/>
      <c r="E39" s="842"/>
      <c r="F39" s="842"/>
      <c r="G39" s="842"/>
      <c r="H39" s="842"/>
      <c r="I39" s="842"/>
      <c r="J39" s="842"/>
      <c r="K39" s="913"/>
      <c r="L39" s="914"/>
      <c r="M39" s="914"/>
      <c r="N39" s="914"/>
      <c r="O39" s="914"/>
      <c r="P39" s="914"/>
      <c r="Q39" s="915"/>
      <c r="R39" s="909"/>
      <c r="S39" s="909"/>
      <c r="T39" s="909"/>
      <c r="U39" s="906"/>
      <c r="V39" s="906"/>
      <c r="W39" s="906"/>
      <c r="X39" s="916" t="str">
        <f t="shared" si="2"/>
        <v/>
      </c>
      <c r="Y39" s="916" t="e">
        <v>#REF!</v>
      </c>
      <c r="Z39" s="759"/>
      <c r="AA39" s="760"/>
      <c r="AB39" s="96" t="e">
        <f t="shared" si="3"/>
        <v>#N/A</v>
      </c>
      <c r="AC39" s="760"/>
      <c r="AD39" s="760"/>
      <c r="AE39" s="923"/>
    </row>
    <row r="40" spans="1:31" x14ac:dyDescent="0.3">
      <c r="A40" s="840"/>
      <c r="B40" s="841"/>
      <c r="C40" s="841"/>
      <c r="D40" s="841"/>
      <c r="E40" s="842"/>
      <c r="F40" s="842"/>
      <c r="G40" s="842"/>
      <c r="H40" s="842"/>
      <c r="I40" s="842"/>
      <c r="J40" s="842"/>
      <c r="K40" s="913"/>
      <c r="L40" s="914"/>
      <c r="M40" s="914"/>
      <c r="N40" s="914"/>
      <c r="O40" s="914"/>
      <c r="P40" s="914"/>
      <c r="Q40" s="915"/>
      <c r="R40" s="909"/>
      <c r="S40" s="909"/>
      <c r="T40" s="909"/>
      <c r="U40" s="906"/>
      <c r="V40" s="906"/>
      <c r="W40" s="906"/>
      <c r="X40" s="916" t="str">
        <f t="shared" si="2"/>
        <v/>
      </c>
      <c r="Y40" s="916" t="e">
        <v>#REF!</v>
      </c>
      <c r="Z40" s="759"/>
      <c r="AA40" s="760"/>
      <c r="AB40" s="96" t="e">
        <f t="shared" si="3"/>
        <v>#N/A</v>
      </c>
      <c r="AC40" s="760"/>
      <c r="AD40" s="760"/>
      <c r="AE40" s="923"/>
    </row>
    <row r="41" spans="1:31" x14ac:dyDescent="0.3">
      <c r="A41" s="840"/>
      <c r="B41" s="841"/>
      <c r="C41" s="841"/>
      <c r="D41" s="841"/>
      <c r="E41" s="842"/>
      <c r="F41" s="842"/>
      <c r="G41" s="842"/>
      <c r="H41" s="842"/>
      <c r="I41" s="842"/>
      <c r="J41" s="842"/>
      <c r="K41" s="913"/>
      <c r="L41" s="914"/>
      <c r="M41" s="914"/>
      <c r="N41" s="914"/>
      <c r="O41" s="914"/>
      <c r="P41" s="914"/>
      <c r="Q41" s="915"/>
      <c r="R41" s="909"/>
      <c r="S41" s="909"/>
      <c r="T41" s="909"/>
      <c r="U41" s="906"/>
      <c r="V41" s="906"/>
      <c r="W41" s="906"/>
      <c r="X41" s="916" t="str">
        <f t="shared" si="2"/>
        <v/>
      </c>
      <c r="Y41" s="916" t="e">
        <v>#REF!</v>
      </c>
      <c r="Z41" s="759"/>
      <c r="AA41" s="760"/>
      <c r="AB41" s="96" t="e">
        <f t="shared" si="3"/>
        <v>#N/A</v>
      </c>
      <c r="AC41" s="760"/>
      <c r="AD41" s="760"/>
      <c r="AE41" s="923"/>
    </row>
    <row r="42" spans="1:31" x14ac:dyDescent="0.3">
      <c r="A42" s="840"/>
      <c r="B42" s="841"/>
      <c r="C42" s="841"/>
      <c r="D42" s="841"/>
      <c r="E42" s="842"/>
      <c r="F42" s="842"/>
      <c r="G42" s="842"/>
      <c r="H42" s="842"/>
      <c r="I42" s="842"/>
      <c r="J42" s="842"/>
      <c r="K42" s="913"/>
      <c r="L42" s="914"/>
      <c r="M42" s="914"/>
      <c r="N42" s="914"/>
      <c r="O42" s="914"/>
      <c r="P42" s="914"/>
      <c r="Q42" s="915"/>
      <c r="R42" s="909"/>
      <c r="S42" s="909"/>
      <c r="T42" s="909"/>
      <c r="U42" s="906"/>
      <c r="V42" s="906"/>
      <c r="W42" s="906"/>
      <c r="X42" s="916" t="str">
        <f t="shared" si="2"/>
        <v/>
      </c>
      <c r="Y42" s="916" t="e">
        <v>#REF!</v>
      </c>
      <c r="Z42" s="759"/>
      <c r="AA42" s="760"/>
      <c r="AB42" s="96" t="e">
        <f t="shared" si="3"/>
        <v>#N/A</v>
      </c>
      <c r="AC42" s="760"/>
      <c r="AD42" s="760"/>
      <c r="AE42" s="923"/>
    </row>
    <row r="43" spans="1:31" x14ac:dyDescent="0.3">
      <c r="A43" s="840"/>
      <c r="B43" s="841"/>
      <c r="C43" s="841"/>
      <c r="D43" s="841"/>
      <c r="E43" s="842"/>
      <c r="F43" s="842"/>
      <c r="G43" s="842"/>
      <c r="H43" s="842"/>
      <c r="I43" s="842"/>
      <c r="J43" s="842"/>
      <c r="K43" s="913"/>
      <c r="L43" s="914"/>
      <c r="M43" s="914"/>
      <c r="N43" s="914"/>
      <c r="O43" s="914"/>
      <c r="P43" s="914"/>
      <c r="Q43" s="915"/>
      <c r="R43" s="909"/>
      <c r="S43" s="909"/>
      <c r="T43" s="909"/>
      <c r="U43" s="906"/>
      <c r="V43" s="906"/>
      <c r="W43" s="906"/>
      <c r="X43" s="916" t="str">
        <f t="shared" si="2"/>
        <v/>
      </c>
      <c r="Y43" s="916" t="e">
        <v>#REF!</v>
      </c>
      <c r="Z43" s="759"/>
      <c r="AA43" s="760"/>
      <c r="AB43" s="96" t="e">
        <f t="shared" si="3"/>
        <v>#N/A</v>
      </c>
      <c r="AC43" s="760"/>
      <c r="AD43" s="760"/>
      <c r="AE43" s="923"/>
    </row>
    <row r="44" spans="1:31" x14ac:dyDescent="0.3">
      <c r="A44" s="840"/>
      <c r="B44" s="841"/>
      <c r="C44" s="841"/>
      <c r="D44" s="841"/>
      <c r="E44" s="842"/>
      <c r="F44" s="842"/>
      <c r="G44" s="842"/>
      <c r="H44" s="842"/>
      <c r="I44" s="842"/>
      <c r="J44" s="842"/>
      <c r="K44" s="913"/>
      <c r="L44" s="914"/>
      <c r="M44" s="914"/>
      <c r="N44" s="914"/>
      <c r="O44" s="914"/>
      <c r="P44" s="914"/>
      <c r="Q44" s="915"/>
      <c r="R44" s="909"/>
      <c r="S44" s="909"/>
      <c r="T44" s="909"/>
      <c r="U44" s="906"/>
      <c r="V44" s="906"/>
      <c r="W44" s="906"/>
      <c r="X44" s="916" t="str">
        <f t="shared" si="2"/>
        <v/>
      </c>
      <c r="Y44" s="916" t="e">
        <v>#REF!</v>
      </c>
      <c r="Z44" s="759"/>
      <c r="AA44" s="760"/>
      <c r="AB44" s="96" t="e">
        <f t="shared" si="3"/>
        <v>#N/A</v>
      </c>
      <c r="AC44" s="760"/>
      <c r="AD44" s="760"/>
      <c r="AE44" s="923"/>
    </row>
    <row r="45" spans="1:31" x14ac:dyDescent="0.3">
      <c r="A45" s="840"/>
      <c r="B45" s="841"/>
      <c r="C45" s="841"/>
      <c r="D45" s="841"/>
      <c r="E45" s="842"/>
      <c r="F45" s="842"/>
      <c r="G45" s="842"/>
      <c r="H45" s="842"/>
      <c r="I45" s="842"/>
      <c r="J45" s="842"/>
      <c r="K45" s="913"/>
      <c r="L45" s="914"/>
      <c r="M45" s="914"/>
      <c r="N45" s="914"/>
      <c r="O45" s="914"/>
      <c r="P45" s="914"/>
      <c r="Q45" s="915"/>
      <c r="R45" s="909"/>
      <c r="S45" s="909"/>
      <c r="T45" s="909"/>
      <c r="U45" s="906"/>
      <c r="V45" s="906"/>
      <c r="W45" s="906"/>
      <c r="X45" s="916" t="str">
        <f t="shared" si="2"/>
        <v/>
      </c>
      <c r="Y45" s="916" t="e">
        <v>#REF!</v>
      </c>
      <c r="Z45" s="759"/>
      <c r="AA45" s="760"/>
      <c r="AB45" s="96" t="e">
        <f t="shared" si="3"/>
        <v>#N/A</v>
      </c>
      <c r="AC45" s="760"/>
      <c r="AD45" s="760"/>
      <c r="AE45" s="923"/>
    </row>
    <row r="46" spans="1:31" ht="15" customHeight="1" x14ac:dyDescent="0.3">
      <c r="A46" s="840"/>
      <c r="B46" s="841"/>
      <c r="C46" s="841"/>
      <c r="D46" s="841"/>
      <c r="E46" s="842"/>
      <c r="F46" s="842"/>
      <c r="G46" s="842"/>
      <c r="H46" s="842"/>
      <c r="I46" s="842"/>
      <c r="J46" s="842"/>
      <c r="K46" s="913"/>
      <c r="L46" s="914"/>
      <c r="M46" s="914"/>
      <c r="N46" s="914"/>
      <c r="O46" s="914"/>
      <c r="P46" s="914"/>
      <c r="Q46" s="915"/>
      <c r="R46" s="909"/>
      <c r="S46" s="909"/>
      <c r="T46" s="909"/>
      <c r="U46" s="906"/>
      <c r="V46" s="906"/>
      <c r="W46" s="906"/>
      <c r="X46" s="916" t="str">
        <f t="shared" si="2"/>
        <v/>
      </c>
      <c r="Y46" s="916" t="e">
        <v>#REF!</v>
      </c>
      <c r="Z46" s="759"/>
      <c r="AA46" s="760"/>
      <c r="AB46" s="96" t="e">
        <f t="shared" si="3"/>
        <v>#N/A</v>
      </c>
      <c r="AC46" s="760"/>
      <c r="AD46" s="760"/>
      <c r="AE46" s="923"/>
    </row>
    <row r="47" spans="1:31" x14ac:dyDescent="0.3">
      <c r="A47" s="840"/>
      <c r="B47" s="841"/>
      <c r="C47" s="841"/>
      <c r="D47" s="841"/>
      <c r="E47" s="842"/>
      <c r="F47" s="842"/>
      <c r="G47" s="842"/>
      <c r="H47" s="842"/>
      <c r="I47" s="842"/>
      <c r="J47" s="842"/>
      <c r="K47" s="913"/>
      <c r="L47" s="914"/>
      <c r="M47" s="914"/>
      <c r="N47" s="914"/>
      <c r="O47" s="914"/>
      <c r="P47" s="914"/>
      <c r="Q47" s="915"/>
      <c r="R47" s="909"/>
      <c r="S47" s="909"/>
      <c r="T47" s="909"/>
      <c r="U47" s="906"/>
      <c r="V47" s="906"/>
      <c r="W47" s="906"/>
      <c r="X47" s="916" t="str">
        <f t="shared" si="2"/>
        <v/>
      </c>
      <c r="Y47" s="916" t="e">
        <v>#REF!</v>
      </c>
      <c r="Z47" s="759"/>
      <c r="AA47" s="760"/>
      <c r="AB47" s="96" t="e">
        <f t="shared" si="3"/>
        <v>#N/A</v>
      </c>
      <c r="AC47" s="760"/>
      <c r="AD47" s="760"/>
      <c r="AE47" s="923"/>
    </row>
    <row r="48" spans="1:31" x14ac:dyDescent="0.3">
      <c r="A48" s="840"/>
      <c r="B48" s="841"/>
      <c r="C48" s="841"/>
      <c r="D48" s="841"/>
      <c r="E48" s="842"/>
      <c r="F48" s="842"/>
      <c r="G48" s="842"/>
      <c r="H48" s="842"/>
      <c r="I48" s="842"/>
      <c r="J48" s="842"/>
      <c r="K48" s="913"/>
      <c r="L48" s="914"/>
      <c r="M48" s="914"/>
      <c r="N48" s="914"/>
      <c r="O48" s="914"/>
      <c r="P48" s="914"/>
      <c r="Q48" s="915"/>
      <c r="R48" s="909"/>
      <c r="S48" s="909"/>
      <c r="T48" s="909"/>
      <c r="U48" s="906"/>
      <c r="V48" s="906"/>
      <c r="W48" s="906"/>
      <c r="X48" s="916" t="str">
        <f t="shared" si="2"/>
        <v/>
      </c>
      <c r="Y48" s="916" t="e">
        <v>#REF!</v>
      </c>
      <c r="Z48" s="759"/>
      <c r="AA48" s="760"/>
      <c r="AB48" s="96" t="e">
        <f t="shared" si="3"/>
        <v>#N/A</v>
      </c>
      <c r="AC48" s="760"/>
      <c r="AD48" s="760"/>
      <c r="AE48" s="923"/>
    </row>
    <row r="49" spans="1:33" x14ac:dyDescent="0.3">
      <c r="A49" s="985"/>
      <c r="B49" s="986"/>
      <c r="C49" s="986"/>
      <c r="D49" s="986"/>
      <c r="E49" s="885"/>
      <c r="F49" s="885"/>
      <c r="G49" s="885"/>
      <c r="H49" s="885"/>
      <c r="I49" s="885"/>
      <c r="J49" s="885"/>
      <c r="K49" s="987"/>
      <c r="L49" s="988"/>
      <c r="M49" s="988"/>
      <c r="N49" s="988"/>
      <c r="O49" s="988"/>
      <c r="P49" s="988"/>
      <c r="Q49" s="989"/>
      <c r="R49" s="990"/>
      <c r="S49" s="990"/>
      <c r="T49" s="990"/>
      <c r="U49" s="991"/>
      <c r="V49" s="991"/>
      <c r="W49" s="991"/>
      <c r="X49" s="992" t="str">
        <f t="shared" si="2"/>
        <v/>
      </c>
      <c r="Y49" s="992" t="e">
        <v>#REF!</v>
      </c>
      <c r="Z49" s="729"/>
      <c r="AA49" s="727"/>
      <c r="AB49" s="100" t="e">
        <f t="shared" si="3"/>
        <v>#N/A</v>
      </c>
      <c r="AC49" s="727"/>
      <c r="AD49" s="727"/>
      <c r="AE49" s="1038"/>
    </row>
    <row r="50" spans="1:33" ht="15" customHeight="1" thickBot="1" x14ac:dyDescent="0.35">
      <c r="A50" s="98"/>
      <c r="B50" s="99"/>
      <c r="C50" s="99"/>
      <c r="D50" s="99"/>
      <c r="E50" s="1036" t="s">
        <v>335</v>
      </c>
      <c r="F50" s="1036"/>
      <c r="G50" s="1036"/>
      <c r="H50" s="1036"/>
      <c r="I50" s="1036"/>
      <c r="J50" s="1036"/>
      <c r="K50" s="1036"/>
      <c r="L50" s="1036"/>
      <c r="M50" s="1036"/>
      <c r="N50" s="1036"/>
      <c r="O50" s="1036"/>
      <c r="P50" s="1036"/>
      <c r="Q50" s="1037"/>
      <c r="R50" s="1030">
        <f>SUM(R35:T49)</f>
        <v>0</v>
      </c>
      <c r="S50" s="1031"/>
      <c r="T50" s="1032"/>
      <c r="U50" s="1033"/>
      <c r="V50" s="1034"/>
      <c r="W50" s="1034"/>
      <c r="X50" s="1034"/>
      <c r="Y50" s="1034"/>
      <c r="Z50" s="1034"/>
      <c r="AA50" s="1034"/>
      <c r="AB50" s="1034"/>
      <c r="AC50" s="1034"/>
      <c r="AD50" s="1034"/>
      <c r="AE50" s="1035"/>
    </row>
    <row r="52" spans="1:33" x14ac:dyDescent="0.3">
      <c r="AG52" s="47"/>
    </row>
    <row r="55" spans="1:33" x14ac:dyDescent="0.3">
      <c r="AG55" s="48"/>
    </row>
    <row r="56" spans="1:33" x14ac:dyDescent="0.3">
      <c r="AG56" s="48"/>
    </row>
  </sheetData>
  <sheetProtection algorithmName="SHA-512" hashValue="d6i2zfC3UThNCY0CZ8bIa9LdlTXrqN5okfJ3YFkO1qIAUX1/53h8vDwGz+9HAORsJ7OiNZhDyLXu9/7QCT/d8Q==" saltValue="4cmWR+wRvxAznUMa783sNA==" spinCount="100000" sheet="1" objects="1" scenarios="1" formatCells="0" formatRows="0"/>
  <mergeCells count="376">
    <mergeCell ref="A5:AE5"/>
    <mergeCell ref="A3:L3"/>
    <mergeCell ref="M3:T3"/>
    <mergeCell ref="A4:L4"/>
    <mergeCell ref="M4:T4"/>
    <mergeCell ref="A1:H1"/>
    <mergeCell ref="K1:R2"/>
    <mergeCell ref="A2:H2"/>
    <mergeCell ref="V1:Z1"/>
    <mergeCell ref="AA1:AE1"/>
    <mergeCell ref="S2:U2"/>
    <mergeCell ref="V2:Z2"/>
    <mergeCell ref="AA2:AE2"/>
    <mergeCell ref="U3:Z3"/>
    <mergeCell ref="U4:Z4"/>
    <mergeCell ref="AA4:AE4"/>
    <mergeCell ref="A6:AE6"/>
    <mergeCell ref="A7:C8"/>
    <mergeCell ref="D7:M8"/>
    <mergeCell ref="N7:O8"/>
    <mergeCell ref="P7:Q8"/>
    <mergeCell ref="R7:S8"/>
    <mergeCell ref="T7:W7"/>
    <mergeCell ref="X7:AC7"/>
    <mergeCell ref="AD7:AE8"/>
    <mergeCell ref="T8:U8"/>
    <mergeCell ref="V8:W8"/>
    <mergeCell ref="X8:Z8"/>
    <mergeCell ref="AA8:AC8"/>
    <mergeCell ref="AD9:AE9"/>
    <mergeCell ref="A10:C10"/>
    <mergeCell ref="D10:M10"/>
    <mergeCell ref="N10:O10"/>
    <mergeCell ref="P10:Q10"/>
    <mergeCell ref="R10:S10"/>
    <mergeCell ref="T10:U10"/>
    <mergeCell ref="V10:W10"/>
    <mergeCell ref="X10:Z10"/>
    <mergeCell ref="AA10:AC10"/>
    <mergeCell ref="AD10:AE10"/>
    <mergeCell ref="A9:C9"/>
    <mergeCell ref="D9:M9"/>
    <mergeCell ref="N9:O9"/>
    <mergeCell ref="P9:Q9"/>
    <mergeCell ref="R9:S9"/>
    <mergeCell ref="T9:U9"/>
    <mergeCell ref="V9:W9"/>
    <mergeCell ref="X9:Z9"/>
    <mergeCell ref="AA9:AC9"/>
    <mergeCell ref="AD11:AE11"/>
    <mergeCell ref="A12:C12"/>
    <mergeCell ref="D12:M12"/>
    <mergeCell ref="N12:O12"/>
    <mergeCell ref="P12:Q12"/>
    <mergeCell ref="R12:S12"/>
    <mergeCell ref="T12:U12"/>
    <mergeCell ref="V12:W12"/>
    <mergeCell ref="X12:Z12"/>
    <mergeCell ref="AA12:AC12"/>
    <mergeCell ref="AD12:AE12"/>
    <mergeCell ref="A11:C11"/>
    <mergeCell ref="D11:M11"/>
    <mergeCell ref="N11:O11"/>
    <mergeCell ref="P11:Q11"/>
    <mergeCell ref="R11:S11"/>
    <mergeCell ref="T11:U11"/>
    <mergeCell ref="V11:W11"/>
    <mergeCell ref="X11:Z11"/>
    <mergeCell ref="AA11:AC11"/>
    <mergeCell ref="AD13:AE13"/>
    <mergeCell ref="A14:C14"/>
    <mergeCell ref="D14:M14"/>
    <mergeCell ref="N14:O14"/>
    <mergeCell ref="P14:Q14"/>
    <mergeCell ref="R14:S14"/>
    <mergeCell ref="T14:U14"/>
    <mergeCell ref="V14:W14"/>
    <mergeCell ref="X14:Z14"/>
    <mergeCell ref="AA14:AC14"/>
    <mergeCell ref="AD14:AE14"/>
    <mergeCell ref="A13:C13"/>
    <mergeCell ref="D13:M13"/>
    <mergeCell ref="N13:O13"/>
    <mergeCell ref="P13:Q13"/>
    <mergeCell ref="R13:S13"/>
    <mergeCell ref="T13:U13"/>
    <mergeCell ref="V13:W13"/>
    <mergeCell ref="X13:Z13"/>
    <mergeCell ref="AA13:AC13"/>
    <mergeCell ref="AD15:AE15"/>
    <mergeCell ref="A16:C16"/>
    <mergeCell ref="D16:M16"/>
    <mergeCell ref="N16:O16"/>
    <mergeCell ref="P16:Q16"/>
    <mergeCell ref="R16:S16"/>
    <mergeCell ref="T16:U16"/>
    <mergeCell ref="V16:W16"/>
    <mergeCell ref="X16:Z16"/>
    <mergeCell ref="AA16:AC16"/>
    <mergeCell ref="AD16:AE16"/>
    <mergeCell ref="A15:C15"/>
    <mergeCell ref="D15:M15"/>
    <mergeCell ref="N15:O15"/>
    <mergeCell ref="P15:Q15"/>
    <mergeCell ref="R15:S15"/>
    <mergeCell ref="T15:U15"/>
    <mergeCell ref="V15:W15"/>
    <mergeCell ref="X15:Z15"/>
    <mergeCell ref="AA15:AC15"/>
    <mergeCell ref="AD17:AE17"/>
    <mergeCell ref="A18:C18"/>
    <mergeCell ref="D18:M18"/>
    <mergeCell ref="N18:O18"/>
    <mergeCell ref="P18:Q18"/>
    <mergeCell ref="R18:S18"/>
    <mergeCell ref="T18:U18"/>
    <mergeCell ref="V18:W18"/>
    <mergeCell ref="X18:Z18"/>
    <mergeCell ref="AA18:AC18"/>
    <mergeCell ref="AD18:AE18"/>
    <mergeCell ref="A17:C17"/>
    <mergeCell ref="D17:M17"/>
    <mergeCell ref="N17:O17"/>
    <mergeCell ref="P17:Q17"/>
    <mergeCell ref="R17:S17"/>
    <mergeCell ref="T17:U17"/>
    <mergeCell ref="V17:W17"/>
    <mergeCell ref="X17:Z17"/>
    <mergeCell ref="AA17:AC17"/>
    <mergeCell ref="AD19:AE19"/>
    <mergeCell ref="A20:C20"/>
    <mergeCell ref="D20:M20"/>
    <mergeCell ref="N20:O20"/>
    <mergeCell ref="P20:Q20"/>
    <mergeCell ref="R20:S20"/>
    <mergeCell ref="T20:U20"/>
    <mergeCell ref="V20:W20"/>
    <mergeCell ref="X20:Z20"/>
    <mergeCell ref="AA20:AC20"/>
    <mergeCell ref="AD20:AE20"/>
    <mergeCell ref="A19:C19"/>
    <mergeCell ref="D19:M19"/>
    <mergeCell ref="N19:O19"/>
    <mergeCell ref="P19:Q19"/>
    <mergeCell ref="R19:S19"/>
    <mergeCell ref="T19:U19"/>
    <mergeCell ref="V19:W19"/>
    <mergeCell ref="X19:Z19"/>
    <mergeCell ref="AA19:AC19"/>
    <mergeCell ref="T23:U23"/>
    <mergeCell ref="V23:W23"/>
    <mergeCell ref="X23:Z23"/>
    <mergeCell ref="AA23:AC23"/>
    <mergeCell ref="AD21:AE21"/>
    <mergeCell ref="A22:C22"/>
    <mergeCell ref="D22:M22"/>
    <mergeCell ref="N22:O22"/>
    <mergeCell ref="P22:Q22"/>
    <mergeCell ref="R22:S22"/>
    <mergeCell ref="T22:U22"/>
    <mergeCell ref="V22:W22"/>
    <mergeCell ref="X22:Z22"/>
    <mergeCell ref="AA22:AC22"/>
    <mergeCell ref="AD22:AE22"/>
    <mergeCell ref="A21:C21"/>
    <mergeCell ref="D21:M21"/>
    <mergeCell ref="N21:O21"/>
    <mergeCell ref="P21:Q21"/>
    <mergeCell ref="R21:S21"/>
    <mergeCell ref="T21:U21"/>
    <mergeCell ref="V21:W21"/>
    <mergeCell ref="X21:Z21"/>
    <mergeCell ref="AA21:AC21"/>
    <mergeCell ref="AD23:AE23"/>
    <mergeCell ref="L24:S24"/>
    <mergeCell ref="T24:W24"/>
    <mergeCell ref="X24:Z24"/>
    <mergeCell ref="AA24:AC24"/>
    <mergeCell ref="AD24:AE24"/>
    <mergeCell ref="A25:AE25"/>
    <mergeCell ref="A26:A27"/>
    <mergeCell ref="B26:C27"/>
    <mergeCell ref="D26:F27"/>
    <mergeCell ref="G26:I27"/>
    <mergeCell ref="L26:L27"/>
    <mergeCell ref="M26:N27"/>
    <mergeCell ref="O26:Q27"/>
    <mergeCell ref="R26:T27"/>
    <mergeCell ref="W26:W27"/>
    <mergeCell ref="X26:Y27"/>
    <mergeCell ref="Z26:AB27"/>
    <mergeCell ref="AC26:AE27"/>
    <mergeCell ref="A23:C23"/>
    <mergeCell ref="D23:M23"/>
    <mergeCell ref="N23:O23"/>
    <mergeCell ref="P23:Q23"/>
    <mergeCell ref="R23:S23"/>
    <mergeCell ref="B28:C28"/>
    <mergeCell ref="D28:F28"/>
    <mergeCell ref="G28:I28"/>
    <mergeCell ref="M28:N28"/>
    <mergeCell ref="O28:Q28"/>
    <mergeCell ref="R28:T28"/>
    <mergeCell ref="X28:Y28"/>
    <mergeCell ref="Z28:AB28"/>
    <mergeCell ref="AC28:AE28"/>
    <mergeCell ref="B29:C29"/>
    <mergeCell ref="D29:F29"/>
    <mergeCell ref="G29:I29"/>
    <mergeCell ref="M29:N29"/>
    <mergeCell ref="O29:Q29"/>
    <mergeCell ref="R29:T29"/>
    <mergeCell ref="X29:Y29"/>
    <mergeCell ref="Z29:AB29"/>
    <mergeCell ref="AC29:AE29"/>
    <mergeCell ref="B30:C30"/>
    <mergeCell ref="D30:F30"/>
    <mergeCell ref="G30:I30"/>
    <mergeCell ref="M30:N30"/>
    <mergeCell ref="O30:Q30"/>
    <mergeCell ref="R30:T30"/>
    <mergeCell ref="X30:Y30"/>
    <mergeCell ref="Z30:AB30"/>
    <mergeCell ref="AC30:AE30"/>
    <mergeCell ref="A31:Y31"/>
    <mergeCell ref="Z31:AE31"/>
    <mergeCell ref="A32:Y32"/>
    <mergeCell ref="Z32:AE32"/>
    <mergeCell ref="A33:B34"/>
    <mergeCell ref="C33:D34"/>
    <mergeCell ref="E33:J34"/>
    <mergeCell ref="K33:Q34"/>
    <mergeCell ref="R33:T34"/>
    <mergeCell ref="U33:W34"/>
    <mergeCell ref="X33:Y34"/>
    <mergeCell ref="Z33:AA34"/>
    <mergeCell ref="AB33:AB34"/>
    <mergeCell ref="AC33:AE34"/>
    <mergeCell ref="A35:B35"/>
    <mergeCell ref="C35:D35"/>
    <mergeCell ref="E35:J35"/>
    <mergeCell ref="K35:Q35"/>
    <mergeCell ref="R35:T35"/>
    <mergeCell ref="U35:W35"/>
    <mergeCell ref="X35:Y35"/>
    <mergeCell ref="Z35:AA35"/>
    <mergeCell ref="AC35:AE35"/>
    <mergeCell ref="A36:B36"/>
    <mergeCell ref="C36:D36"/>
    <mergeCell ref="E36:J36"/>
    <mergeCell ref="K36:Q36"/>
    <mergeCell ref="R36:T36"/>
    <mergeCell ref="U36:W36"/>
    <mergeCell ref="X36:Y36"/>
    <mergeCell ref="Z36:AA36"/>
    <mergeCell ref="AC36:AE36"/>
    <mergeCell ref="A37:B37"/>
    <mergeCell ref="C37:D37"/>
    <mergeCell ref="E37:J37"/>
    <mergeCell ref="K37:Q37"/>
    <mergeCell ref="R37:T37"/>
    <mergeCell ref="U37:W37"/>
    <mergeCell ref="X37:Y37"/>
    <mergeCell ref="Z37:AA37"/>
    <mergeCell ref="AC37:AE37"/>
    <mergeCell ref="A38:B38"/>
    <mergeCell ref="C38:D38"/>
    <mergeCell ref="E38:J38"/>
    <mergeCell ref="K38:Q38"/>
    <mergeCell ref="R38:T38"/>
    <mergeCell ref="U38:W38"/>
    <mergeCell ref="X38:Y38"/>
    <mergeCell ref="Z38:AA38"/>
    <mergeCell ref="AC38:AE38"/>
    <mergeCell ref="X39:Y39"/>
    <mergeCell ref="Z39:AA39"/>
    <mergeCell ref="AC39:AE39"/>
    <mergeCell ref="A40:B40"/>
    <mergeCell ref="C40:D40"/>
    <mergeCell ref="E40:J40"/>
    <mergeCell ref="K40:Q40"/>
    <mergeCell ref="R40:T40"/>
    <mergeCell ref="U40:W40"/>
    <mergeCell ref="X40:Y40"/>
    <mergeCell ref="A39:B39"/>
    <mergeCell ref="C39:D39"/>
    <mergeCell ref="E39:J39"/>
    <mergeCell ref="K39:Q39"/>
    <mergeCell ref="R39:T39"/>
    <mergeCell ref="U39:W39"/>
    <mergeCell ref="Z40:AA40"/>
    <mergeCell ref="AC40:AE40"/>
    <mergeCell ref="A41:B41"/>
    <mergeCell ref="C41:D41"/>
    <mergeCell ref="E41:J41"/>
    <mergeCell ref="K41:Q41"/>
    <mergeCell ref="R41:T41"/>
    <mergeCell ref="U41:W41"/>
    <mergeCell ref="X41:Y41"/>
    <mergeCell ref="Z41:AA41"/>
    <mergeCell ref="AC41:AE41"/>
    <mergeCell ref="A42:B42"/>
    <mergeCell ref="C42:D42"/>
    <mergeCell ref="E42:J42"/>
    <mergeCell ref="K42:Q42"/>
    <mergeCell ref="R42:T42"/>
    <mergeCell ref="U42:W42"/>
    <mergeCell ref="X42:Y42"/>
    <mergeCell ref="Z42:AA42"/>
    <mergeCell ref="AC42:AE42"/>
    <mergeCell ref="X43:Y43"/>
    <mergeCell ref="Z43:AA43"/>
    <mergeCell ref="AC43:AE43"/>
    <mergeCell ref="A44:B44"/>
    <mergeCell ref="C44:D44"/>
    <mergeCell ref="E44:J44"/>
    <mergeCell ref="K44:Q44"/>
    <mergeCell ref="R44:T44"/>
    <mergeCell ref="U44:W44"/>
    <mergeCell ref="X44:Y44"/>
    <mergeCell ref="A43:B43"/>
    <mergeCell ref="C43:D43"/>
    <mergeCell ref="E43:J43"/>
    <mergeCell ref="K43:Q43"/>
    <mergeCell ref="R43:T43"/>
    <mergeCell ref="U43:W43"/>
    <mergeCell ref="Z44:AA44"/>
    <mergeCell ref="AC44:AE44"/>
    <mergeCell ref="A45:B45"/>
    <mergeCell ref="C45:D45"/>
    <mergeCell ref="E45:J45"/>
    <mergeCell ref="K45:Q45"/>
    <mergeCell ref="R45:T45"/>
    <mergeCell ref="U45:W45"/>
    <mergeCell ref="X45:Y45"/>
    <mergeCell ref="Z45:AA45"/>
    <mergeCell ref="AC45:AE45"/>
    <mergeCell ref="A46:B46"/>
    <mergeCell ref="C46:D46"/>
    <mergeCell ref="E46:J46"/>
    <mergeCell ref="K46:Q46"/>
    <mergeCell ref="R46:T46"/>
    <mergeCell ref="U46:W46"/>
    <mergeCell ref="X46:Y46"/>
    <mergeCell ref="Z46:AA46"/>
    <mergeCell ref="AC46:AE46"/>
    <mergeCell ref="X47:Y47"/>
    <mergeCell ref="Z47:AA47"/>
    <mergeCell ref="AC47:AE47"/>
    <mergeCell ref="A48:B48"/>
    <mergeCell ref="C48:D48"/>
    <mergeCell ref="E48:J48"/>
    <mergeCell ref="K48:Q48"/>
    <mergeCell ref="R48:T48"/>
    <mergeCell ref="U48:W48"/>
    <mergeCell ref="X48:Y48"/>
    <mergeCell ref="A47:B47"/>
    <mergeCell ref="C47:D47"/>
    <mergeCell ref="E47:J47"/>
    <mergeCell ref="K47:Q47"/>
    <mergeCell ref="R47:T47"/>
    <mergeCell ref="U47:W47"/>
    <mergeCell ref="AC49:AE49"/>
    <mergeCell ref="E50:Q50"/>
    <mergeCell ref="R50:T50"/>
    <mergeCell ref="U50:AE50"/>
    <mergeCell ref="Z48:AA48"/>
    <mergeCell ref="AC48:AE48"/>
    <mergeCell ref="A49:B49"/>
    <mergeCell ref="C49:D49"/>
    <mergeCell ref="E49:J49"/>
    <mergeCell ref="K49:Q49"/>
    <mergeCell ref="R49:T49"/>
    <mergeCell ref="U49:W49"/>
    <mergeCell ref="X49:Y49"/>
    <mergeCell ref="Z49:AA49"/>
  </mergeCells>
  <conditionalFormatting sqref="X35:Y49">
    <cfRule type="cellIs" dxfId="5" priority="3" stopIfTrue="1" operator="equal">
      <formula>0</formula>
    </cfRule>
  </conditionalFormatting>
  <conditionalFormatting sqref="AB35:AB49">
    <cfRule type="containsErrors" dxfId="4" priority="2">
      <formula>ISERROR(AB35)</formula>
    </cfRule>
  </conditionalFormatting>
  <conditionalFormatting sqref="G28:I30 R28:T30 AC28:AE30">
    <cfRule type="cellIs" dxfId="3" priority="1" operator="equal">
      <formula>0</formula>
    </cfRule>
  </conditionalFormatting>
  <dataValidations count="14">
    <dataValidation type="date" allowBlank="1" showInputMessage="1" showErrorMessage="1" errorTitle="Date outside of allowable range." error="This form should only be used to report travel with dates on or after January 1, 2015." sqref="A9:C23" xr:uid="{00000000-0002-0000-0600-000000000000}">
      <formula1>42005</formula1>
      <formula2>73050</formula2>
    </dataValidation>
    <dataValidation showInputMessage="1" showErrorMessage="1" sqref="U4 AA4" xr:uid="{77212892-492C-4B80-B8AA-5FDD72288698}"/>
    <dataValidation allowBlank="1" showInputMessage="1" showErrorMessage="1" promptTitle="IRIS OBJECT (FOR EE TRAVEL)" prompt="In-State / Out-of-State_x000a_2000 / 2012 = Airfare_x000a_2001 / 2013 = Surface Transport_x000a_2002 / 2014 = Lodging_x000a_2036 = ATM Cash Adv Fee_x000a_3069 = Ticket Agent Fee" sqref="G28:I30 R28:T30 AC28:AE30" xr:uid="{0747CF91-9905-4246-827A-C8FA2EA0208D}"/>
    <dataValidation allowBlank="1" showInputMessage="1" showErrorMessage="1" promptTitle="OTHER" prompt="Other reimbursable travel expenses such as telephone, internet charges, copies, airfare reimbursement for travel with personal deviation, etc." sqref="AD9:AE23" xr:uid="{00000000-0002-0000-0600-000006000000}"/>
    <dataValidation allowBlank="1" showInputMessage="1" showErrorMessage="1" promptTitle="LODGING" prompt="For Out-of-Pocket expenses ONLY" sqref="X9:Z23" xr:uid="{00000000-0002-0000-0600-000007000000}"/>
    <dataValidation allowBlank="1" showInputMessage="1" showErrorMessage="1" promptTitle="MILEAGE RATE NOTES" prompt="- Mileage rate populated based on the Date entered and # of miles claimed_x000a_- Mileage rate for Automobiles displayed_x000a_- Values may be overridden if necessary for other vehicle types_x000a__x000a_http://doa.alaska.gov/dof/travel/resource/POV_Rate_Table.pdf" sqref="T9:U23" xr:uid="{00000000-0002-0000-0600-000008000000}"/>
    <dataValidation type="list" allowBlank="1" showInputMessage="1" showErrorMessage="1" promptTitle="MEALS PROVIDED" prompt="B = Breakfast_x000a_L = Lunch_x000a_D = Dinner" sqref="N9:O23" xr:uid="{00000000-0002-0000-0600-000009000000}">
      <formula1>meals</formula1>
    </dataValidation>
    <dataValidation type="list" allowBlank="1" showInputMessage="1" showErrorMessage="1" promptTitle="TYPE OF LODGING FACILITY" prompt="COMM = Commercial Facility_x000a_FIELD = Field Facility (Employee Provided Meals)_x000a_STATE = State Facility (Meals Provided-No Per Diem)_x000a_NONC = Non-Commercial Facility" sqref="P9:Q23" xr:uid="{00000000-0002-0000-0600-00000A000000}">
      <formula1>fac</formula1>
    </dataValidation>
    <dataValidation allowBlank="1" showInputMessage="1" showErrorMessage="1" promptTitle="TOTAL" prompt="Equals Total of Traveler's Reimbursement Warrant Less Travel Advance Amounts" sqref="Z31:AE31" xr:uid="{E5B381DB-8056-4E57-9D2E-2D8CB596AB7D}"/>
    <dataValidation type="list" allowBlank="1" showErrorMessage="1" promptTitle="TYPE" prompt="AIR = Airfare_x000a_CADV = ATM Cash Advance_x000a_LODG = Lodging_x000a_LODG TAX = Taxable Lodging_x000a_M&amp;IE = Meals &amp; Incidentals_x000a_M&amp;IE TAX = Taxable Meals &amp; Incidentals_x000a_OTHER = Other Costs_x000a_REIMB = Reimb Travel Costs_x000a_SURF = Surface Transportation_x000a_TADV = Travel Advance" sqref="B28:C30 M28:N30 X28:Y30" xr:uid="{FA69A03E-4996-49A1-9562-63BB2ECDE0BC}">
      <formula1>TYP_TRAV</formula1>
    </dataValidation>
    <dataValidation type="list" allowBlank="1" showErrorMessage="1" promptTitle="TYPE" prompt="AIR = Airfare_x000a_CADV = ATM Cash Advance_x000a_COMM = Commission Sales (Ticket Agent Fee)_x000a_FEE = ATM Cash Advance Fee_x000a_LODG = Lodging_x000a_M&amp;IE = Meals &amp; Incidentals_x000a_OTHER = Other Costs_x000a_SURF = Surface Transportation" sqref="A35:B49" xr:uid="{1A63753D-BF92-4543-834E-D6D2E9889B48}">
      <formula1>TYP_STATE</formula1>
    </dataValidation>
    <dataValidation allowBlank="1" showErrorMessage="1" promptTitle="IRIS OBJECT (FOR EE TRAVEL)" prompt="In-State / Out-of-State_x000a_2000 / 2012 = Airfare_x000a_2001 / 2013 = Surface Transport_x000a_2002 / 2014 = Lodging_x000a_2036 = ATM Cash Adv Fee_x000a_3069 = Ticket Agent Fee" sqref="X35:Y49" xr:uid="{03A7892B-D1AC-409A-A4AE-CE01C748CE4E}"/>
    <dataValidation type="list" errorStyle="information" allowBlank="1" showErrorMessage="1" errorTitle="AKSAS REF ID" error="Please select from the list of available AKSAS Reference types. If the needed reference does not appear in the drop-down list, please enter your reference type." promptTitle="REF ID" prompt="ACC = Account Number_x000a_CAR = Vehicle Rentals_x000a_CO = Contract Number_x000a_CUS = Customer Number_x000a_DO = Delivery Order Number_x000a_INV = Invoice Number_x000a_LOD = Lodging_x000a_MCC = Merchant Category Code_x000a_TKT = Airline Ticket Number_x000a_UDR = User Defined Reference" sqref="C35:D49" xr:uid="{5B7524F5-F46C-4FF1-A825-DEBC77AD8C6B}">
      <formula1>REF</formula1>
    </dataValidation>
    <dataValidation type="custom" allowBlank="1" showInputMessage="1" showErrorMessage="1" errorTitle="CASH ADVANCE" error="Amount entered for Cash Advance (CADV) TYPE must be negative (less than $0)." sqref="D28:F30 O28:Q30 Z28:AB30" xr:uid="{99637143-A7A5-42D2-A8BB-37C416C0186B}">
      <formula1>NOT(AND(B28="C ADV",D28&gt;=0))</formula1>
    </dataValidation>
  </dataValidations>
  <printOptions horizontalCentered="1" verticalCentered="1"/>
  <pageMargins left="0.25" right="0.25" top="0.25" bottom="0.35" header="0.25" footer="0.2"/>
  <pageSetup fitToWidth="0" orientation="portrait" cellComments="asDisplayed" r:id="rId1"/>
  <headerFooter>
    <oddFooter>&amp;R&amp;8&amp;"Calibri"Printed: &amp;D | Form Revised: 01/04/2024</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ransmittal xmlns="c870a44b-d136-4c84-b14c-4005f568b8ea" xsi:nil="true"/>
    <Category xmlns="c870a44b-d136-4c84-b14c-4005f568b8ea">Travel</Category>
    <Web_x002d_Server xmlns="c870a44b-d136-4c84-b14c-4005f568b8ea">doaweb</Web_x002d_Server>
    <Web_x002d_Source_x002d_Folder xmlns="c870a44b-d136-4c84-b14c-4005f568b8ea">forms</Web_x002d_Source_x002d_Folder>
    <Document_x002d_Type xmlns="c870a44b-d136-4c84-b14c-4005f568b8ea">Form</Document_x002d_Typ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9227C3DCDE23748BEEA625DCBB86246" ma:contentTypeVersion="8" ma:contentTypeDescription="Create a new document." ma:contentTypeScope="" ma:versionID="9bdf2cfbac8c51813859b5bc91ed3bae">
  <xsd:schema xmlns:xsd="http://www.w3.org/2001/XMLSchema" xmlns:xs="http://www.w3.org/2001/XMLSchema" xmlns:p="http://schemas.microsoft.com/office/2006/metadata/properties" xmlns:ns2="c870a44b-d136-4c84-b14c-4005f568b8ea" targetNamespace="http://schemas.microsoft.com/office/2006/metadata/properties" ma:root="true" ma:fieldsID="94125e07ec1de7967346bc2cf595bab0" ns2:_="">
    <xsd:import namespace="c870a44b-d136-4c84-b14c-4005f568b8ea"/>
    <xsd:element name="properties">
      <xsd:complexType>
        <xsd:sequence>
          <xsd:element name="documentManagement">
            <xsd:complexType>
              <xsd:all>
                <xsd:element ref="ns2:MediaServiceMetadata" minOccurs="0"/>
                <xsd:element ref="ns2:MediaServiceFastMetadata" minOccurs="0"/>
                <xsd:element ref="ns2:Category"/>
                <xsd:element ref="ns2:Document_x002d_Type" minOccurs="0"/>
                <xsd:element ref="ns2:Transmittal" minOccurs="0"/>
                <xsd:element ref="ns2:Web_x002d_Server"/>
                <xsd:element ref="ns2:Web_x002d_Source_x002d_Folder"/>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70a44b-d136-4c84-b14c-4005f568b8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ategory" ma:index="10" ma:displayName="Category" ma:default="Not Applicable" ma:format="Dropdown" ma:internalName="Category">
      <xsd:simpleType>
        <xsd:restriction base="dms:Choice">
          <xsd:enumeration value="Not Applicable"/>
          <xsd:enumeration value="Accounting"/>
          <xsd:enumeration value="ALDER"/>
          <xsd:enumeration value="Charge Cards"/>
          <xsd:enumeration value="Electronic Payments"/>
          <xsd:enumeration value="Enterprise Applications"/>
          <xsd:enumeration value="Internal Controls"/>
          <xsd:enumeration value="IRIS"/>
          <xsd:enumeration value="Moving"/>
          <xsd:enumeration value="Payroll"/>
          <xsd:enumeration value="Personnel"/>
          <xsd:enumeration value="Procurement"/>
          <xsd:enumeration value="Publications"/>
          <xsd:enumeration value="Systems Security"/>
          <xsd:enumeration value="Taxes"/>
          <xsd:enumeration value="Travel"/>
          <xsd:enumeration value="Vendors"/>
        </xsd:restriction>
      </xsd:simpleType>
    </xsd:element>
    <xsd:element name="Document_x002d_Type" ma:index="11" nillable="true" ma:displayName="Document-Type" ma:format="RadioButtons" ma:internalName="Document_x002d_Type">
      <xsd:simpleType>
        <xsd:restriction base="dms:Choice">
          <xsd:enumeration value="Alaska Admin Manual"/>
          <xsd:enumeration value="Calendar"/>
          <xsd:enumeration value="Form"/>
          <xsd:enumeration value="Reference"/>
          <xsd:enumeration value="Other"/>
          <xsd:enumeration value="OBSOLETE - removed from DOF website"/>
        </xsd:restriction>
      </xsd:simpleType>
    </xsd:element>
    <xsd:element name="Transmittal" ma:index="12" nillable="true" ma:displayName="Transmittal" ma:decimals="0" ma:description="Latest transmittal that updates section." ma:internalName="Transmittal">
      <xsd:simpleType>
        <xsd:restriction base="dms:Number"/>
      </xsd:simpleType>
    </xsd:element>
    <xsd:element name="Web_x002d_Server" ma:index="13" ma:displayName="Web-Server" ma:default="doaweb" ma:format="RadioButtons" ma:internalName="Web_x002d_Server">
      <xsd:simpleType>
        <xsd:restriction base="dms:Choice">
          <xsd:enumeration value="doaweb"/>
          <xsd:enumeration value="intranet/auth"/>
          <xsd:enumeration value="N/A"/>
        </xsd:restriction>
      </xsd:simpleType>
    </xsd:element>
    <xsd:element name="Web_x002d_Source_x002d_Folder" ma:index="14" ma:displayName="Web-Source-Folder" ma:description="Web Source Folder (from URL)" ma:format="Dropdown" ma:internalName="Web_x002d_Source_x002d_Folder">
      <xsd:simpleType>
        <xsd:restriction base="dms:Choice">
          <xsd:enumeration value="N/A-Intranet"/>
          <xsd:enumeration value="acct"/>
          <xsd:enumeration value="alder"/>
          <xsd:enumeration value="charge_cards"/>
          <xsd:enumeration value="controls"/>
          <xsd:enumeration value="css"/>
          <xsd:enumeration value="epay"/>
          <xsd:enumeration value="forms"/>
          <xsd:enumeration value="help"/>
          <xsd:enumeration value="images"/>
          <xsd:enumeration value="iris"/>
          <xsd:enumeration value="manuals"/>
          <xsd:enumeration value="manuals &gt; aam"/>
          <xsd:enumeration value="moving"/>
          <xsd:enumeration value="payroll"/>
          <xsd:enumeration value="payroll &gt; sal_sched"/>
          <xsd:enumeration value="reports"/>
          <xsd:enumeration value="scripts"/>
          <xsd:enumeration value="security"/>
          <xsd:enumeration value="ssa"/>
          <xsd:enumeration value="training"/>
          <xsd:enumeration value="travel"/>
          <xsd:enumeration value="updates"/>
          <xsd:enumeration value="OBSOLETE"/>
        </xsd:restriction>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g D A A B Q S w M E F A A C A A g A C H 4 3 T K w v e T + o A A A A + A A A A B I A H A B D b 2 5 m a W c v U G F j a 2 F n Z S 5 4 b W w g o h g A K K A U A A A A A A A A A A A A A A A A A A A A A A A A A A A A h Y 9 N D o I w G E S v Q r q n L X 8 J k o + y c C u J C d G 4 b W q F R i i G F s v d X H g k r y C J o u 5 c z u R N 8 u Z x u 0 M x d a 1 3 l Y N R v c 5 R g C n y p B b 9 U e k 6 R 6 M 9 + S k q G G y 5 O P N a e j O s T T Y Z l a P G 2 k t G i H M O u w j 3 Q 0 1 C S g N y K D e V a G T H f a W N 5 V p I 9 F k d / 6 8 Q g / 1 L h o U 4 i X C 8 S m I c p Q G Q p Y Z S 6 S 8 S z s a Y A v k p Y T 2 2 d h w k k 9 r f V U C W C O T 9 g j 0 B U E s D B B Q A A g A I A A h + N 0 w 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I f j d M K I p H u A 4 A A A A R A A A A E w A c A E Z v c m 1 1 b G F z L 1 N l Y 3 R p b 2 4 x L m 0 g o h g A K K A U A A A A A A A A A A A A A A A A A A A A A A A A A A A A K 0 5 N L s n M z 1 M I h t C G 1 g B Q S w E C L Q A U A A I A C A A I f j d M r C 9 5 P 6 g A A A D 4 A A A A E g A A A A A A A A A A A A A A A A A A A A A A Q 2 9 u Z m l n L 1 B h Y 2 t h Z 2 U u e G 1 s U E s B A i 0 A F A A C A A g A C H 4 3 T A / K 6 a u k A A A A 6 Q A A A B M A A A A A A A A A A A A A A A A A 9 A A A A F t D b 2 5 0 Z W 5 0 X 1 R 5 c G V z X S 5 4 b W x Q S w E C L Q A U A A I A C A A I f j d M 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q b C v 5 y a 7 Y E 2 D j 3 B c e 5 8 L z A A A A A A C A A A A A A A D Z g A A w A A A A B A A A A A k E q + 1 S / S / 5 p H p b q u L B L J H A A A A A A S A A A C g A A A A E A A A A M 7 x Y 5 t f p m h s 2 V 3 u G z U x H 7 B Q A A A A C 0 f U C d N m K K r B x J c h 8 w / s l r x Z P 1 2 r P c L U r / w y M J N h P O d x 6 p N u B N v C F U / Y 0 c o / Y M X 9 z 3 C O 0 o + J k L l H + a L n M 0 h n l X v a s h 8 t m O z d l D 4 S 5 E k n n e I U A A A A z 1 Z L T m q o O p 2 B 2 E O O Q S s s y 3 o c A Q Q = < / D a t a M a s h u p > 
</file>

<file path=customXml/itemProps1.xml><?xml version="1.0" encoding="utf-8"?>
<ds:datastoreItem xmlns:ds="http://schemas.openxmlformats.org/officeDocument/2006/customXml" ds:itemID="{92CFEE03-18F0-4213-8FCA-8C826DF14915}">
  <ds:schemaRefs>
    <ds:schemaRef ds:uri="http://schemas.microsoft.com/sharepoint/v3/contenttype/forms"/>
  </ds:schemaRefs>
</ds:datastoreItem>
</file>

<file path=customXml/itemProps2.xml><?xml version="1.0" encoding="utf-8"?>
<ds:datastoreItem xmlns:ds="http://schemas.openxmlformats.org/officeDocument/2006/customXml" ds:itemID="{9124DB73-2CF2-4FFE-B402-C9CAC5DCC93A}">
  <ds:schemaRefs>
    <ds:schemaRef ds:uri="http://purl.org/dc/dcmitype/"/>
    <ds:schemaRef ds:uri="http://www.w3.org/XML/1998/namespace"/>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c870a44b-d136-4c84-b14c-4005f568b8ea"/>
    <ds:schemaRef ds:uri="http://purl.org/dc/elements/1.1/"/>
  </ds:schemaRefs>
</ds:datastoreItem>
</file>

<file path=customXml/itemProps3.xml><?xml version="1.0" encoding="utf-8"?>
<ds:datastoreItem xmlns:ds="http://schemas.openxmlformats.org/officeDocument/2006/customXml" ds:itemID="{60B20F20-1649-409D-90B5-D1165AE54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70a44b-d136-4c84-b14c-4005f568b8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2393E2F-3F41-4B0A-8417-9136A812BB6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366</vt:i4>
      </vt:variant>
    </vt:vector>
  </HeadingPairs>
  <TitlesOfParts>
    <vt:vector size="378" baseType="lpstr">
      <vt:lpstr>Help</vt:lpstr>
      <vt:lpstr>Revision Log</vt:lpstr>
      <vt:lpstr>Traveler Information</vt:lpstr>
      <vt:lpstr>Travel Request</vt:lpstr>
      <vt:lpstr>TA with Exp Report</vt:lpstr>
      <vt:lpstr>Continuation</vt:lpstr>
      <vt:lpstr>Continuation (2)</vt:lpstr>
      <vt:lpstr>Continuation (3)</vt:lpstr>
      <vt:lpstr>Continuation (4)</vt:lpstr>
      <vt:lpstr>Continuation (5)</vt:lpstr>
      <vt:lpstr>Instructions for TR</vt:lpstr>
      <vt:lpstr>Instructions for TA</vt:lpstr>
      <vt:lpstr>'TA with Exp Report'!ACTUAL</vt:lpstr>
      <vt:lpstr>ActualsSelection</vt:lpstr>
      <vt:lpstr>ap_cont</vt:lpstr>
      <vt:lpstr>ap_cont2</vt:lpstr>
      <vt:lpstr>ap_cont3</vt:lpstr>
      <vt:lpstr>ap_cont4</vt:lpstr>
      <vt:lpstr>ap_cont5</vt:lpstr>
      <vt:lpstr>appr</vt:lpstr>
      <vt:lpstr>Arraign</vt:lpstr>
      <vt:lpstr>auth_airfare</vt:lpstr>
      <vt:lpstr>CARDTYP</vt:lpstr>
      <vt:lpstr>DepartDate</vt:lpstr>
      <vt:lpstr>dept</vt:lpstr>
      <vt:lpstr>dept_lookup</vt:lpstr>
      <vt:lpstr>dept_lookup2</vt:lpstr>
      <vt:lpstr>dept_opt</vt:lpstr>
      <vt:lpstr>DeptColumn</vt:lpstr>
      <vt:lpstr>DeptStart</vt:lpstr>
      <vt:lpstr>dest_typ</vt:lpstr>
      <vt:lpstr>Destination</vt:lpstr>
      <vt:lpstr>div</vt:lpstr>
      <vt:lpstr>div_appr</vt:lpstr>
      <vt:lpstr>dot_work</vt:lpstr>
      <vt:lpstr>dps_prisioner</vt:lpstr>
      <vt:lpstr>duty</vt:lpstr>
      <vt:lpstr>empl_num</vt:lpstr>
      <vt:lpstr>ERDate1</vt:lpstr>
      <vt:lpstr>'TA with Exp Report'!est</vt:lpstr>
      <vt:lpstr>ExecTrav</vt:lpstr>
      <vt:lpstr>ExecTravSection</vt:lpstr>
      <vt:lpstr>fac</vt:lpstr>
      <vt:lpstr>from</vt:lpstr>
      <vt:lpstr>LAST_4</vt:lpstr>
      <vt:lpstr>lodg_cont</vt:lpstr>
      <vt:lpstr>lodg_cont2</vt:lpstr>
      <vt:lpstr>lodg_cont3</vt:lpstr>
      <vt:lpstr>lodg_cont4</vt:lpstr>
      <vt:lpstr>lodg_cont5</vt:lpstr>
      <vt:lpstr>meals</vt:lpstr>
      <vt:lpstr>mie_cont</vt:lpstr>
      <vt:lpstr>mie_cont2</vt:lpstr>
      <vt:lpstr>mie_cont3</vt:lpstr>
      <vt:lpstr>mie_cont4</vt:lpstr>
      <vt:lpstr>mie_cont5</vt:lpstr>
      <vt:lpstr>mileagedate1</vt:lpstr>
      <vt:lpstr>mileagedate2</vt:lpstr>
      <vt:lpstr>mileagerate</vt:lpstr>
      <vt:lpstr>mileagerate1</vt:lpstr>
      <vt:lpstr>mileagerate2</vt:lpstr>
      <vt:lpstr>other_cont</vt:lpstr>
      <vt:lpstr>other_cont2</vt:lpstr>
      <vt:lpstr>other_cont3</vt:lpstr>
      <vt:lpstr>other_cont4</vt:lpstr>
      <vt:lpstr>other_cont5</vt:lpstr>
      <vt:lpstr>PER_DIEM</vt:lpstr>
      <vt:lpstr>pers_trvl</vt:lpstr>
      <vt:lpstr>pers_trvl_beg</vt:lpstr>
      <vt:lpstr>pers_trvl_end</vt:lpstr>
      <vt:lpstr>pers_trvl_ind</vt:lpstr>
      <vt:lpstr>Continuation!Print_Area</vt:lpstr>
      <vt:lpstr>'Continuation (2)'!Print_Area</vt:lpstr>
      <vt:lpstr>'Continuation (3)'!Print_Area</vt:lpstr>
      <vt:lpstr>'Continuation (4)'!Print_Area</vt:lpstr>
      <vt:lpstr>'Continuation (5)'!Print_Area</vt:lpstr>
      <vt:lpstr>'TA with Exp Report'!Print_Area</vt:lpstr>
      <vt:lpstr>'Travel Request'!Print_Area</vt:lpstr>
      <vt:lpstr>'Traveler Information'!Print_Titles</vt:lpstr>
      <vt:lpstr>Prisoner</vt:lpstr>
      <vt:lpstr>prisoner_detail</vt:lpstr>
      <vt:lpstr>Purpose</vt:lpstr>
      <vt:lpstr>REF</vt:lpstr>
      <vt:lpstr>REF_AC</vt:lpstr>
      <vt:lpstr>res_addr</vt:lpstr>
      <vt:lpstr>res_addr_detail</vt:lpstr>
      <vt:lpstr>ReturnDate</vt:lpstr>
      <vt:lpstr>section</vt:lpstr>
      <vt:lpstr>Select_BU</vt:lpstr>
      <vt:lpstr>'TA with Exp Report'!signature</vt:lpstr>
      <vt:lpstr>surf_cont</vt:lpstr>
      <vt:lpstr>surf_cont2</vt:lpstr>
      <vt:lpstr>surf_cont3</vt:lpstr>
      <vt:lpstr>surf_cont4</vt:lpstr>
      <vt:lpstr>surf_cont5</vt:lpstr>
      <vt:lpstr>ta_num</vt:lpstr>
      <vt:lpstr>taFinCoding</vt:lpstr>
      <vt:lpstr>taFinCoding1</vt:lpstr>
      <vt:lpstr>TAPO</vt:lpstr>
      <vt:lpstr>tr3rdParty</vt:lpstr>
      <vt:lpstr>tr3rdPartyInfo</vt:lpstr>
      <vt:lpstr>trAcctElem</vt:lpstr>
      <vt:lpstr>trActuals</vt:lpstr>
      <vt:lpstr>trActualsInfo</vt:lpstr>
      <vt:lpstr>trAddress</vt:lpstr>
      <vt:lpstr>trAdvanceInfo</vt:lpstr>
      <vt:lpstr>trAir</vt:lpstr>
      <vt:lpstr>trAir1</vt:lpstr>
      <vt:lpstr>trAirDetails</vt:lpstr>
      <vt:lpstr>trAirDiv</vt:lpstr>
      <vt:lpstr>trAirInfo</vt:lpstr>
      <vt:lpstr>trAMHS</vt:lpstr>
      <vt:lpstr>trAMHSDiv</vt:lpstr>
      <vt:lpstr>'TA with Exp Report'!trav_adv</vt:lpstr>
      <vt:lpstr>trav_adv_opt</vt:lpstr>
      <vt:lpstr>trav_adv_selection</vt:lpstr>
      <vt:lpstr>trav_name</vt:lpstr>
      <vt:lpstr>trav_title</vt:lpstr>
      <vt:lpstr>trav_typ</vt:lpstr>
      <vt:lpstr>trAWD</vt:lpstr>
      <vt:lpstr>trBU</vt:lpstr>
      <vt:lpstr>trCar</vt:lpstr>
      <vt:lpstr>trCar1</vt:lpstr>
      <vt:lpstr>trCarDetails</vt:lpstr>
      <vt:lpstr>trCarDiv</vt:lpstr>
      <vt:lpstr>trCarInfo</vt:lpstr>
      <vt:lpstr>trCodeSplit1</vt:lpstr>
      <vt:lpstr>trCodeSplit10</vt:lpstr>
      <vt:lpstr>trCodeSplit2</vt:lpstr>
      <vt:lpstr>trCodeSplit3</vt:lpstr>
      <vt:lpstr>trCodeSplit4</vt:lpstr>
      <vt:lpstr>trCodeSplit5</vt:lpstr>
      <vt:lpstr>trCodeSplit6</vt:lpstr>
      <vt:lpstr>trCodeSplit7</vt:lpstr>
      <vt:lpstr>trCodeSplit8</vt:lpstr>
      <vt:lpstr>trCodeSplit9</vt:lpstr>
      <vt:lpstr>trCoding</vt:lpstr>
      <vt:lpstr>trConf</vt:lpstr>
      <vt:lpstr>trRanges!trConfComments</vt:lpstr>
      <vt:lpstr>trConfComments</vt:lpstr>
      <vt:lpstr>trConfDetails</vt:lpstr>
      <vt:lpstr>trConfDiv</vt:lpstr>
      <vt:lpstr>trConfName</vt:lpstr>
      <vt:lpstr>trConfValues</vt:lpstr>
      <vt:lpstr>trDept</vt:lpstr>
      <vt:lpstr>trDeptList</vt:lpstr>
      <vt:lpstr>trDivision</vt:lpstr>
      <vt:lpstr>trDutyStation</vt:lpstr>
      <vt:lpstr>trEmplNum</vt:lpstr>
      <vt:lpstr>trEstCost</vt:lpstr>
      <vt:lpstr>trExecTrav</vt:lpstr>
      <vt:lpstr>trExecTravelTF</vt:lpstr>
      <vt:lpstr>trExecTravPurp</vt:lpstr>
      <vt:lpstr>trExecTravType</vt:lpstr>
      <vt:lpstr>trFin1</vt:lpstr>
      <vt:lpstr>trFin10</vt:lpstr>
      <vt:lpstr>trFin2</vt:lpstr>
      <vt:lpstr>trFin3</vt:lpstr>
      <vt:lpstr>trFin4</vt:lpstr>
      <vt:lpstr>trFin5</vt:lpstr>
      <vt:lpstr>trFin6</vt:lpstr>
      <vt:lpstr>trFin7</vt:lpstr>
      <vt:lpstr>trFin8</vt:lpstr>
      <vt:lpstr>trFin9</vt:lpstr>
      <vt:lpstr>trFinAmt1</vt:lpstr>
      <vt:lpstr>trFinAmt10</vt:lpstr>
      <vt:lpstr>trFinAmt2</vt:lpstr>
      <vt:lpstr>trFinAmt3</vt:lpstr>
      <vt:lpstr>trFinAmt4</vt:lpstr>
      <vt:lpstr>trFinAmt5</vt:lpstr>
      <vt:lpstr>trFinAmt6</vt:lpstr>
      <vt:lpstr>trFinAmt7</vt:lpstr>
      <vt:lpstr>trFinAmt8</vt:lpstr>
      <vt:lpstr>trFinAmt9</vt:lpstr>
      <vt:lpstr>trFinAppr1</vt:lpstr>
      <vt:lpstr>trFinAppr10</vt:lpstr>
      <vt:lpstr>trFinAppr2</vt:lpstr>
      <vt:lpstr>trFinAppr3</vt:lpstr>
      <vt:lpstr>trFinAppr4</vt:lpstr>
      <vt:lpstr>trFinAppr5</vt:lpstr>
      <vt:lpstr>trFinAppr6</vt:lpstr>
      <vt:lpstr>trFinAppr7</vt:lpstr>
      <vt:lpstr>trFinAppr8</vt:lpstr>
      <vt:lpstr>trFinAppr9</vt:lpstr>
      <vt:lpstr>trFinDept1</vt:lpstr>
      <vt:lpstr>trFinDept10</vt:lpstr>
      <vt:lpstr>trFinDept2</vt:lpstr>
      <vt:lpstr>trFinDept3</vt:lpstr>
      <vt:lpstr>trFinDept4</vt:lpstr>
      <vt:lpstr>trFinDept5</vt:lpstr>
      <vt:lpstr>trFinDept6</vt:lpstr>
      <vt:lpstr>trFinDept7</vt:lpstr>
      <vt:lpstr>trFinDept8</vt:lpstr>
      <vt:lpstr>trFinDept9</vt:lpstr>
      <vt:lpstr>trFinFunc1</vt:lpstr>
      <vt:lpstr>trFinFunc10</vt:lpstr>
      <vt:lpstr>trFinFunc2</vt:lpstr>
      <vt:lpstr>trFinFunc3</vt:lpstr>
      <vt:lpstr>trFinFunc4</vt:lpstr>
      <vt:lpstr>trFinFunc5</vt:lpstr>
      <vt:lpstr>trFinFunc6</vt:lpstr>
      <vt:lpstr>trFinFunc7</vt:lpstr>
      <vt:lpstr>trFinFunc8</vt:lpstr>
      <vt:lpstr>trFinFunc9</vt:lpstr>
      <vt:lpstr>trFinFund1</vt:lpstr>
      <vt:lpstr>trFinFund10</vt:lpstr>
      <vt:lpstr>trFinFund2</vt:lpstr>
      <vt:lpstr>trFinFund3</vt:lpstr>
      <vt:lpstr>trFinFund4</vt:lpstr>
      <vt:lpstr>trFinFund5</vt:lpstr>
      <vt:lpstr>trFinFund6</vt:lpstr>
      <vt:lpstr>trFinFund7</vt:lpstr>
      <vt:lpstr>trFinFund8</vt:lpstr>
      <vt:lpstr>trFinFund9</vt:lpstr>
      <vt:lpstr>trFinOtherA1</vt:lpstr>
      <vt:lpstr>trFinOtherA10</vt:lpstr>
      <vt:lpstr>trFinOtherA2</vt:lpstr>
      <vt:lpstr>trFinOtherA3</vt:lpstr>
      <vt:lpstr>trFinOtherA4</vt:lpstr>
      <vt:lpstr>trFinOtherA5</vt:lpstr>
      <vt:lpstr>trFinOtherA6</vt:lpstr>
      <vt:lpstr>trFinOtherA7</vt:lpstr>
      <vt:lpstr>trFinOtherA8</vt:lpstr>
      <vt:lpstr>trFinOtherA9</vt:lpstr>
      <vt:lpstr>trFinOtherB1</vt:lpstr>
      <vt:lpstr>trFinOtherB10</vt:lpstr>
      <vt:lpstr>trFinOtherB2</vt:lpstr>
      <vt:lpstr>trFinOtherB3</vt:lpstr>
      <vt:lpstr>trFinOtherB4</vt:lpstr>
      <vt:lpstr>trFinOtherB5</vt:lpstr>
      <vt:lpstr>trFinOtherB6</vt:lpstr>
      <vt:lpstr>trFinOtherB7</vt:lpstr>
      <vt:lpstr>trFinOtherB8</vt:lpstr>
      <vt:lpstr>trFinOtherB9</vt:lpstr>
      <vt:lpstr>trFinOtherC1</vt:lpstr>
      <vt:lpstr>trFinOtherC10</vt:lpstr>
      <vt:lpstr>trFinOtherC2</vt:lpstr>
      <vt:lpstr>trFinOtherC3</vt:lpstr>
      <vt:lpstr>trFinOtherC4</vt:lpstr>
      <vt:lpstr>trFinOtherC5</vt:lpstr>
      <vt:lpstr>trFinOtherC6</vt:lpstr>
      <vt:lpstr>trFinOtherC7</vt:lpstr>
      <vt:lpstr>trFinOtherC8</vt:lpstr>
      <vt:lpstr>trFinOtherC9</vt:lpstr>
      <vt:lpstr>trFinOtherD1</vt:lpstr>
      <vt:lpstr>trFinOtherD10</vt:lpstr>
      <vt:lpstr>trFinOtherD2</vt:lpstr>
      <vt:lpstr>trFinOtherD3</vt:lpstr>
      <vt:lpstr>trFinOtherD4</vt:lpstr>
      <vt:lpstr>trFinOtherD5</vt:lpstr>
      <vt:lpstr>trFinOtherD6</vt:lpstr>
      <vt:lpstr>trFinOtherD7</vt:lpstr>
      <vt:lpstr>trFinOtherD8</vt:lpstr>
      <vt:lpstr>trFinOtherD9</vt:lpstr>
      <vt:lpstr>trFinOtherE1</vt:lpstr>
      <vt:lpstr>trFinOtherE10</vt:lpstr>
      <vt:lpstr>trFinOtherE2</vt:lpstr>
      <vt:lpstr>trFinOtherE3</vt:lpstr>
      <vt:lpstr>trFinOtherE4</vt:lpstr>
      <vt:lpstr>trFinOtherE5</vt:lpstr>
      <vt:lpstr>trFinOtherE6</vt:lpstr>
      <vt:lpstr>trFinOtherE7</vt:lpstr>
      <vt:lpstr>trFinOtherE8</vt:lpstr>
      <vt:lpstr>trFinOtherE9</vt:lpstr>
      <vt:lpstr>trFinPercent1</vt:lpstr>
      <vt:lpstr>trFinPercent10</vt:lpstr>
      <vt:lpstr>trFinPercent2</vt:lpstr>
      <vt:lpstr>trFinPercent3</vt:lpstr>
      <vt:lpstr>trFinPercent4</vt:lpstr>
      <vt:lpstr>trFinPercent5</vt:lpstr>
      <vt:lpstr>trFinPercent6</vt:lpstr>
      <vt:lpstr>trFinPercent7</vt:lpstr>
      <vt:lpstr>trFinPercent8</vt:lpstr>
      <vt:lpstr>trFinPercent9</vt:lpstr>
      <vt:lpstr>trFinPhase1</vt:lpstr>
      <vt:lpstr>trFinPhase10</vt:lpstr>
      <vt:lpstr>trFinPhase2</vt:lpstr>
      <vt:lpstr>trFinPhase3</vt:lpstr>
      <vt:lpstr>trFinPhase4</vt:lpstr>
      <vt:lpstr>trFinPhase5</vt:lpstr>
      <vt:lpstr>trFinPhase6</vt:lpstr>
      <vt:lpstr>trFinPhase7</vt:lpstr>
      <vt:lpstr>trFinPhase8</vt:lpstr>
      <vt:lpstr>trFinPhase9</vt:lpstr>
      <vt:lpstr>trFinProg1</vt:lpstr>
      <vt:lpstr>trFinProg10</vt:lpstr>
      <vt:lpstr>trFinProg2</vt:lpstr>
      <vt:lpstr>trFinProg3</vt:lpstr>
      <vt:lpstr>trFinProg4</vt:lpstr>
      <vt:lpstr>trFinProg5</vt:lpstr>
      <vt:lpstr>trFinProg6</vt:lpstr>
      <vt:lpstr>trFinProg7</vt:lpstr>
      <vt:lpstr>trFinProg8</vt:lpstr>
      <vt:lpstr>trFinProg9</vt:lpstr>
      <vt:lpstr>trFinTempl1</vt:lpstr>
      <vt:lpstr>trFinTempl10</vt:lpstr>
      <vt:lpstr>trFinTempl2</vt:lpstr>
      <vt:lpstr>trFinTempl3</vt:lpstr>
      <vt:lpstr>trFinTempl4</vt:lpstr>
      <vt:lpstr>trFinTempl5</vt:lpstr>
      <vt:lpstr>trFinTempl6</vt:lpstr>
      <vt:lpstr>trFinTempl7</vt:lpstr>
      <vt:lpstr>trFinTempl8</vt:lpstr>
      <vt:lpstr>trFinTempl9</vt:lpstr>
      <vt:lpstr>trFinUnit1</vt:lpstr>
      <vt:lpstr>trFinUnit10</vt:lpstr>
      <vt:lpstr>trFinUnit2</vt:lpstr>
      <vt:lpstr>trFinUnit3</vt:lpstr>
      <vt:lpstr>trFinUnit4</vt:lpstr>
      <vt:lpstr>trFinUnit5</vt:lpstr>
      <vt:lpstr>trFinUnit6</vt:lpstr>
      <vt:lpstr>trFinUnit7</vt:lpstr>
      <vt:lpstr>trFinUnit8</vt:lpstr>
      <vt:lpstr>trFinUnit9</vt:lpstr>
      <vt:lpstr>trGenProf</vt:lpstr>
      <vt:lpstr>trGroup</vt:lpstr>
      <vt:lpstr>trGrpDetails</vt:lpstr>
      <vt:lpstr>trHdrDepart</vt:lpstr>
      <vt:lpstr>trHdrDest</vt:lpstr>
      <vt:lpstr>trHdrFrom</vt:lpstr>
      <vt:lpstr>trHdrReturn</vt:lpstr>
      <vt:lpstr>trHotel</vt:lpstr>
      <vt:lpstr>trHotel1</vt:lpstr>
      <vt:lpstr>trHotelDetails</vt:lpstr>
      <vt:lpstr>trHotelDiv</vt:lpstr>
      <vt:lpstr>trHotelInfo</vt:lpstr>
      <vt:lpstr>trHotelInfoX</vt:lpstr>
      <vt:lpstr>trLegalName</vt:lpstr>
      <vt:lpstr>trMailing</vt:lpstr>
      <vt:lpstr>trMBIBegin</vt:lpstr>
      <vt:lpstr>trMBIEnd</vt:lpstr>
      <vt:lpstr>trMBIFare</vt:lpstr>
      <vt:lpstr>trMealsInfo</vt:lpstr>
      <vt:lpstr>trMealsList</vt:lpstr>
      <vt:lpstr>trRanges!trOther</vt:lpstr>
      <vt:lpstr>trOther</vt:lpstr>
      <vt:lpstr>trOtherInfo</vt:lpstr>
      <vt:lpstr>trPersRouting</vt:lpstr>
      <vt:lpstr>trPersTravB</vt:lpstr>
      <vt:lpstr>trPersTravDiv</vt:lpstr>
      <vt:lpstr>trPersTravInd</vt:lpstr>
      <vt:lpstr>trPersTravlA</vt:lpstr>
      <vt:lpstr>trPhone</vt:lpstr>
      <vt:lpstr>trPresenter</vt:lpstr>
      <vt:lpstr>trProfile</vt:lpstr>
      <vt:lpstr>trRanges!trPurpose</vt:lpstr>
      <vt:lpstr>trPurpose</vt:lpstr>
      <vt:lpstr>trRefund</vt:lpstr>
      <vt:lpstr>trRural</vt:lpstr>
      <vt:lpstr>trRural1</vt:lpstr>
      <vt:lpstr>trRuralDetails</vt:lpstr>
      <vt:lpstr>trRuralDiv</vt:lpstr>
      <vt:lpstr>trRuralInfo</vt:lpstr>
      <vt:lpstr>trSection</vt:lpstr>
      <vt:lpstr>trRanges!trStAuthTrav</vt:lpstr>
      <vt:lpstr>trStAuthTrav</vt:lpstr>
      <vt:lpstr>trStAuthTravLbl</vt:lpstr>
      <vt:lpstr>trTANumber</vt:lpstr>
      <vt:lpstr>trTAPO</vt:lpstr>
      <vt:lpstr>trRanges!trThirdPartyDtl</vt:lpstr>
      <vt:lpstr>trThirdPartyDtl</vt:lpstr>
      <vt:lpstr>trThirdPartyInfo</vt:lpstr>
      <vt:lpstr>trTitle</vt:lpstr>
      <vt:lpstr>trTravAdv</vt:lpstr>
      <vt:lpstr>trTravAdvDiv</vt:lpstr>
      <vt:lpstr>TYP</vt:lpstr>
      <vt:lpstr>TYP_AC_STATE</vt:lpstr>
      <vt:lpstr>TYP_AC_TRAV</vt:lpstr>
      <vt:lpstr>TYP_STATE</vt:lpstr>
      <vt:lpstr>TYP_TRAV</vt:lpstr>
      <vt:lpstr>vcn</vt:lpstr>
      <vt:lpstr>wn_addr</vt:lpstr>
      <vt:lpstr>wn_addr_detail</vt:lpstr>
      <vt:lpstr>wn_addr_ln1</vt:lpstr>
      <vt:lpstr>WNMail</vt:lpstr>
      <vt:lpstr>YesOrNo</vt:lpstr>
      <vt:lpstr>YN</vt:lpstr>
      <vt:lpstr>YorN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Authorization Form and Request (IRIS Coding)</dc:title>
  <dc:creator>Thomas, Amanda S W (DOA)</dc:creator>
  <cp:lastModifiedBy>Thomas, Amanda S W (DOA)</cp:lastModifiedBy>
  <cp:lastPrinted>2022-01-11T23:32:37Z</cp:lastPrinted>
  <dcterms:created xsi:type="dcterms:W3CDTF">2015-08-11T00:55:13Z</dcterms:created>
  <dcterms:modified xsi:type="dcterms:W3CDTF">2024-01-04T22:50:10Z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0x01010039227C3DCDE23748BEEA625DCBB86246</vt:lpwstr>
  </property>
  <property fmtid="{D5CDD505-2E9C-101B-9397-08002B2CF9AE}" pid="3" name="Order">
    <vt:r8>46200</vt:r8>
  </property>
</Properties>
</file>